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15480" windowHeight="8130" activeTab="0"/>
  </bookViews>
  <sheets>
    <sheet name="Справка" sheetId="1" r:id="rId1"/>
    <sheet name="объемы октября" sheetId="2" r:id="rId2"/>
    <sheet name="объемы ноября " sheetId="3" r:id="rId3"/>
    <sheet name="объемы декабря" sheetId="4" r:id="rId4"/>
    <sheet name="Справка (сжато)" sheetId="5" r:id="rId5"/>
  </sheets>
  <definedNames>
    <definedName name="_xlnm.Print_Area" localSheetId="0">'Справка'!$A$1:$AB$92</definedName>
    <definedName name="_xlnm.Print_Area" localSheetId="4">'Справка (сжато)'!$A$1:$AB$92</definedName>
  </definedNames>
  <calcPr fullCalcOnLoad="1"/>
</workbook>
</file>

<file path=xl/sharedStrings.xml><?xml version="1.0" encoding="utf-8"?>
<sst xmlns="http://schemas.openxmlformats.org/spreadsheetml/2006/main" count="289" uniqueCount="109">
  <si>
    <t>тариф</t>
  </si>
  <si>
    <t>Х.вода</t>
  </si>
  <si>
    <t>Стоим.</t>
  </si>
  <si>
    <t>Отоплен.</t>
  </si>
  <si>
    <t>Г/вода</t>
  </si>
  <si>
    <t>Потери</t>
  </si>
  <si>
    <t>Соц.сфера</t>
  </si>
  <si>
    <t>Юр.</t>
  </si>
  <si>
    <t>лица</t>
  </si>
  <si>
    <t>разогр.мазута</t>
  </si>
  <si>
    <t>№№</t>
  </si>
  <si>
    <t xml:space="preserve">   Вид деятельности</t>
  </si>
  <si>
    <t xml:space="preserve">О Б Ъ Е М </t>
  </si>
  <si>
    <t xml:space="preserve">Д О Х О Д Ы </t>
  </si>
  <si>
    <t>Р А С Х О Д Ы</t>
  </si>
  <si>
    <t>СЕБЕСТОИМОСТЬ</t>
  </si>
  <si>
    <t xml:space="preserve">  РЕЗУЛЬТАТ</t>
  </si>
  <si>
    <t>Водопотребление</t>
  </si>
  <si>
    <t>б. население гор.вода</t>
  </si>
  <si>
    <t>в. полив</t>
  </si>
  <si>
    <t xml:space="preserve">г. абоненты  </t>
  </si>
  <si>
    <t xml:space="preserve">      абоненты (соц.сфера )</t>
  </si>
  <si>
    <t xml:space="preserve">      абоненты (соц.сфера ) г/в</t>
  </si>
  <si>
    <t xml:space="preserve">      абоненты ( юр.лица )</t>
  </si>
  <si>
    <t xml:space="preserve">      абоненты ( юр.лица ) г/в</t>
  </si>
  <si>
    <t>д. собственные нужды</t>
  </si>
  <si>
    <t>е. собственные нужды г/в</t>
  </si>
  <si>
    <t>Водоотведение</t>
  </si>
  <si>
    <t xml:space="preserve">б. абоненты   </t>
  </si>
  <si>
    <t xml:space="preserve">      абоненты (юр. лица )</t>
  </si>
  <si>
    <t>в. собственные нужды</t>
  </si>
  <si>
    <t>Бани</t>
  </si>
  <si>
    <t>а. баня п.Мелехово</t>
  </si>
  <si>
    <t>б. баня п.Новый</t>
  </si>
  <si>
    <t>в. финансирование</t>
  </si>
  <si>
    <t>г. Гкал. бани п.Мелехово</t>
  </si>
  <si>
    <t xml:space="preserve">       абоненты (соц.сфера )</t>
  </si>
  <si>
    <t xml:space="preserve">       абоненты (юр. лица )</t>
  </si>
  <si>
    <t>Теплоэнергия</t>
  </si>
  <si>
    <t>б. население отопление</t>
  </si>
  <si>
    <t xml:space="preserve">в. абоненты    </t>
  </si>
  <si>
    <t xml:space="preserve">       абоненты (соц.сфера )г/в</t>
  </si>
  <si>
    <t xml:space="preserve">       абоненты (соц.сфера ) от</t>
  </si>
  <si>
    <t xml:space="preserve">       разогрев мазута</t>
  </si>
  <si>
    <t xml:space="preserve">       абоненты (юр. лица )г/в</t>
  </si>
  <si>
    <t xml:space="preserve">       абоненты (юр. лица ) от</t>
  </si>
  <si>
    <t>г. собственные нужды г/в</t>
  </si>
  <si>
    <t>г. собственные нужды от</t>
  </si>
  <si>
    <t>д. абоненты не выстав.счета</t>
  </si>
  <si>
    <t>Жилищное хозяйство</t>
  </si>
  <si>
    <t xml:space="preserve">а. население </t>
  </si>
  <si>
    <t>б. абоненты</t>
  </si>
  <si>
    <t xml:space="preserve">Свод по начислению </t>
  </si>
  <si>
    <t>а. население</t>
  </si>
  <si>
    <t>Кап.ремонт жилья</t>
  </si>
  <si>
    <t>Эл.энергия общежития</t>
  </si>
  <si>
    <t>Автоуслуги</t>
  </si>
  <si>
    <t>Платные услуги</t>
  </si>
  <si>
    <t xml:space="preserve">Прочая реализация </t>
  </si>
  <si>
    <t>Банк.расходы(комис,обс.сч)</t>
  </si>
  <si>
    <t>Банк.расходы(комис,пр.ден)</t>
  </si>
  <si>
    <t>Штрафы</t>
  </si>
  <si>
    <t>Проценты по кредиту</t>
  </si>
  <si>
    <t>Прочие расходы</t>
  </si>
  <si>
    <t>Субаренда</t>
  </si>
  <si>
    <t>Аренда транспортных средств</t>
  </si>
  <si>
    <t>Информационные услуги</t>
  </si>
  <si>
    <t>Негативные возд. На окр.ср.</t>
  </si>
  <si>
    <t>Налог на имущество</t>
  </si>
  <si>
    <t>Возмещ.общэкс.расходов</t>
  </si>
  <si>
    <t>Госпошлина</t>
  </si>
  <si>
    <t>ЕСН, отчисления</t>
  </si>
  <si>
    <t>В С Е Г О :</t>
  </si>
  <si>
    <t>СДЕЛАТЬ!</t>
  </si>
  <si>
    <t>а. население   17,07</t>
  </si>
  <si>
    <t>а. население   18,39</t>
  </si>
  <si>
    <t>а. население  абонент  160,79</t>
  </si>
  <si>
    <t>а. население г/вода   1245,44</t>
  </si>
  <si>
    <t>Внереализационные расходы</t>
  </si>
  <si>
    <t>Пени</t>
  </si>
  <si>
    <t>Пени по квартплате</t>
  </si>
  <si>
    <t>Бланки</t>
  </si>
  <si>
    <t>Нотариальные услуги</t>
  </si>
  <si>
    <t>Прочая реализация сч.91</t>
  </si>
  <si>
    <t>Прочие доходы</t>
  </si>
  <si>
    <t>Итого за 9 месяцев</t>
  </si>
  <si>
    <t>Платежи инспек.гостезнадзор</t>
  </si>
  <si>
    <t>Банк.расходы(откр.кр.линии)</t>
  </si>
  <si>
    <t>Консул по получ кредита</t>
  </si>
  <si>
    <t>Объявл в газете</t>
  </si>
  <si>
    <t xml:space="preserve">Утилизация ТБО </t>
  </si>
  <si>
    <t>а. население  абонент  49,92</t>
  </si>
  <si>
    <t>Дох расх с безвоз получ имущ</t>
  </si>
  <si>
    <t xml:space="preserve">                                СПРАВКА ДОХОДОВ И РАСХОДОВ по ООО "КОМСЕРВИС" за   2011 год</t>
  </si>
  <si>
    <t>4 квартал 2011 года</t>
  </si>
  <si>
    <t>октябрь</t>
  </si>
  <si>
    <t>ноябрь</t>
  </si>
  <si>
    <t>декабрь</t>
  </si>
  <si>
    <t>Итого 4 кв.</t>
  </si>
  <si>
    <t>Итого за 2011 год</t>
  </si>
  <si>
    <t>4 квартал 2011  года</t>
  </si>
  <si>
    <t>Октябрь 2011 года Г/в и отопление</t>
  </si>
  <si>
    <t>Вывоз ТБО</t>
  </si>
  <si>
    <t>Ноябрь 2011 года Г/в и отопление</t>
  </si>
  <si>
    <t>Декабрь 2011 года Г/в и отопление</t>
  </si>
  <si>
    <t>ОАО "ККУ</t>
  </si>
  <si>
    <t>объем</t>
  </si>
  <si>
    <t>водопотребление</t>
  </si>
  <si>
    <t>водоотведение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</si>
</sst>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"/>
    <numFmt numFmtId="167" formatCode="0.0000"/>
    <numFmt numFmtId="168" formatCode="#,##0.00_ ;\-#,##0.00\ "/>
    <numFmt numFmtId="169" formatCode="#,##0.0"/>
  </numFmts>
  <fonts count="1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21"/>
      <name val="Arial"/>
      <family val="2"/>
    </font>
    <font>
      <sz val="10"/>
      <color indexed="57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0" fillId="4" borderId="1" xfId="0" applyNumberForma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4" borderId="6" xfId="0" applyNumberFormat="1" applyFont="1" applyFill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9" fillId="4" borderId="12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2" borderId="9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165" fontId="7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4" borderId="12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0" fillId="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5" xfId="0" applyFont="1" applyBorder="1" applyAlignment="1">
      <alignment/>
    </xf>
    <xf numFmtId="0" fontId="0" fillId="2" borderId="12" xfId="0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2" borderId="14" xfId="0" applyFill="1" applyBorder="1" applyAlignment="1">
      <alignment/>
    </xf>
    <xf numFmtId="0" fontId="0" fillId="0" borderId="9" xfId="0" applyFont="1" applyFill="1" applyBorder="1" applyAlignment="1">
      <alignment/>
    </xf>
    <xf numFmtId="4" fontId="0" fillId="0" borderId="9" xfId="0" applyNumberFormat="1" applyFill="1" applyBorder="1" applyAlignment="1">
      <alignment horizontal="left"/>
    </xf>
    <xf numFmtId="4" fontId="0" fillId="0" borderId="11" xfId="0" applyNumberForma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0" fillId="0" borderId="9" xfId="0" applyNumberFormat="1" applyBorder="1" applyAlignment="1">
      <alignment horizontal="left"/>
    </xf>
    <xf numFmtId="0" fontId="1" fillId="0" borderId="19" xfId="0" applyFont="1" applyBorder="1" applyAlignment="1">
      <alignment/>
    </xf>
    <xf numFmtId="0" fontId="0" fillId="2" borderId="9" xfId="0" applyFill="1" applyBorder="1" applyAlignment="1">
      <alignment/>
    </xf>
    <xf numFmtId="0" fontId="0" fillId="0" borderId="20" xfId="0" applyBorder="1" applyAlignment="1">
      <alignment horizontal="center"/>
    </xf>
    <xf numFmtId="4" fontId="0" fillId="0" borderId="20" xfId="0" applyNumberFormat="1" applyFill="1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21" xfId="0" applyNumberFormat="1" applyBorder="1" applyAlignment="1">
      <alignment horizontal="left"/>
    </xf>
    <xf numFmtId="4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2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1" fillId="4" borderId="13" xfId="0" applyNumberFormat="1" applyFont="1" applyFill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Fill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28" xfId="0" applyFont="1" applyBorder="1" applyAlignment="1">
      <alignment/>
    </xf>
    <xf numFmtId="0" fontId="0" fillId="2" borderId="20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4" fontId="7" fillId="0" borderId="9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9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ont="1" applyFill="1" applyBorder="1" applyAlignment="1">
      <alignment/>
    </xf>
    <xf numFmtId="4" fontId="0" fillId="0" borderId="30" xfId="0" applyNumberFormat="1" applyBorder="1" applyAlignment="1">
      <alignment/>
    </xf>
    <xf numFmtId="4" fontId="1" fillId="4" borderId="31" xfId="0" applyNumberFormat="1" applyFon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2" xfId="0" applyFont="1" applyBorder="1" applyAlignment="1">
      <alignment/>
    </xf>
    <xf numFmtId="0" fontId="0" fillId="2" borderId="29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9" fillId="0" borderId="2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2" fontId="7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0" fillId="0" borderId="12" xfId="0" applyFont="1" applyFill="1" applyBorder="1" applyAlignment="1">
      <alignment horizontal="left"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7" fillId="2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3" fontId="7" fillId="0" borderId="14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2" fontId="7" fillId="2" borderId="14" xfId="0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166" fontId="7" fillId="0" borderId="25" xfId="0" applyNumberFormat="1" applyFont="1" applyBorder="1" applyAlignment="1">
      <alignment/>
    </xf>
    <xf numFmtId="166" fontId="7" fillId="0" borderId="30" xfId="0" applyNumberFormat="1" applyFont="1" applyBorder="1" applyAlignment="1">
      <alignment/>
    </xf>
    <xf numFmtId="166" fontId="9" fillId="0" borderId="36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0" fontId="7" fillId="0" borderId="37" xfId="0" applyFont="1" applyBorder="1" applyAlignment="1">
      <alignment/>
    </xf>
    <xf numFmtId="4" fontId="7" fillId="0" borderId="27" xfId="0" applyNumberFormat="1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" fontId="9" fillId="0" borderId="37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2" fontId="7" fillId="2" borderId="25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4" borderId="35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7" fillId="0" borderId="10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9" fillId="4" borderId="34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4" fontId="1" fillId="0" borderId="34" xfId="0" applyNumberFormat="1" applyFont="1" applyBorder="1" applyAlignment="1">
      <alignment horizontal="left"/>
    </xf>
    <xf numFmtId="4" fontId="1" fillId="4" borderId="34" xfId="0" applyNumberFormat="1" applyFont="1" applyFill="1" applyBorder="1" applyAlignment="1">
      <alignment horizontal="left"/>
    </xf>
    <xf numFmtId="4" fontId="1" fillId="4" borderId="12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4" fontId="0" fillId="0" borderId="29" xfId="0" applyNumberFormat="1" applyBorder="1" applyAlignment="1">
      <alignment/>
    </xf>
    <xf numFmtId="4" fontId="1" fillId="0" borderId="38" xfId="0" applyNumberFormat="1" applyFont="1" applyBorder="1" applyAlignment="1">
      <alignment/>
    </xf>
    <xf numFmtId="4" fontId="1" fillId="4" borderId="38" xfId="0" applyNumberFormat="1" applyFont="1" applyFill="1" applyBorder="1" applyAlignment="1">
      <alignment/>
    </xf>
    <xf numFmtId="2" fontId="0" fillId="0" borderId="32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166" fontId="1" fillId="0" borderId="3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166" fontId="7" fillId="0" borderId="9" xfId="0" applyNumberFormat="1" applyFont="1" applyFill="1" applyBorder="1" applyAlignment="1">
      <alignment/>
    </xf>
    <xf numFmtId="166" fontId="7" fillId="0" borderId="10" xfId="0" applyNumberFormat="1" applyFont="1" applyBorder="1" applyAlignment="1">
      <alignment/>
    </xf>
    <xf numFmtId="166" fontId="8" fillId="0" borderId="3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/>
    </xf>
    <xf numFmtId="166" fontId="3" fillId="0" borderId="14" xfId="0" applyNumberFormat="1" applyFont="1" applyFill="1" applyBorder="1" applyAlignment="1">
      <alignment/>
    </xf>
    <xf numFmtId="166" fontId="3" fillId="0" borderId="17" xfId="0" applyNumberFormat="1" applyFont="1" applyFill="1" applyBorder="1" applyAlignment="1">
      <alignment/>
    </xf>
    <xf numFmtId="166" fontId="1" fillId="0" borderId="35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9" fillId="0" borderId="18" xfId="0" applyFont="1" applyBorder="1" applyAlignment="1">
      <alignment/>
    </xf>
    <xf numFmtId="166" fontId="1" fillId="0" borderId="34" xfId="0" applyNumberFormat="1" applyFont="1" applyBorder="1" applyAlignment="1">
      <alignment horizontal="left"/>
    </xf>
    <xf numFmtId="165" fontId="0" fillId="0" borderId="11" xfId="0" applyNumberFormat="1" applyFont="1" applyBorder="1" applyAlignment="1">
      <alignment/>
    </xf>
    <xf numFmtId="165" fontId="0" fillId="2" borderId="9" xfId="0" applyNumberFormat="1" applyFill="1" applyBorder="1" applyAlignment="1">
      <alignment/>
    </xf>
    <xf numFmtId="166" fontId="0" fillId="0" borderId="20" xfId="0" applyNumberFormat="1" applyFill="1" applyBorder="1" applyAlignment="1">
      <alignment horizontal="left"/>
    </xf>
    <xf numFmtId="166" fontId="0" fillId="0" borderId="24" xfId="0" applyNumberFormat="1" applyFill="1" applyBorder="1" applyAlignment="1">
      <alignment horizontal="left"/>
    </xf>
    <xf numFmtId="4" fontId="0" fillId="0" borderId="26" xfId="0" applyNumberFormat="1" applyFill="1" applyBorder="1" applyAlignment="1">
      <alignment horizontal="left"/>
    </xf>
    <xf numFmtId="4" fontId="0" fillId="0" borderId="24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165" fontId="0" fillId="0" borderId="26" xfId="0" applyNumberFormat="1" applyFont="1" applyBorder="1" applyAlignment="1">
      <alignment/>
    </xf>
    <xf numFmtId="165" fontId="0" fillId="2" borderId="20" xfId="0" applyNumberFormat="1" applyFill="1" applyBorder="1" applyAlignment="1">
      <alignment/>
    </xf>
    <xf numFmtId="0" fontId="0" fillId="0" borderId="24" xfId="0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17" xfId="0" applyNumberFormat="1" applyBorder="1" applyAlignment="1">
      <alignment horizontal="left"/>
    </xf>
    <xf numFmtId="0" fontId="0" fillId="0" borderId="1" xfId="0" applyFon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24" xfId="0" applyNumberFormat="1" applyBorder="1" applyAlignment="1">
      <alignment/>
    </xf>
    <xf numFmtId="166" fontId="1" fillId="0" borderId="42" xfId="0" applyNumberFormat="1" applyFont="1" applyBorder="1" applyAlignment="1">
      <alignment/>
    </xf>
    <xf numFmtId="4" fontId="1" fillId="4" borderId="42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166" fontId="1" fillId="0" borderId="34" xfId="0" applyNumberFormat="1" applyFont="1" applyBorder="1" applyAlignment="1">
      <alignment horizontal="right"/>
    </xf>
    <xf numFmtId="4" fontId="1" fillId="4" borderId="34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166" fontId="10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left"/>
    </xf>
    <xf numFmtId="0" fontId="0" fillId="0" borderId="8" xfId="0" applyBorder="1" applyAlignment="1">
      <alignment/>
    </xf>
    <xf numFmtId="4" fontId="1" fillId="0" borderId="43" xfId="0" applyNumberFormat="1" applyFont="1" applyBorder="1" applyAlignment="1">
      <alignment/>
    </xf>
    <xf numFmtId="4" fontId="1" fillId="4" borderId="43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9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0" fillId="0" borderId="39" xfId="0" applyBorder="1" applyAlignment="1">
      <alignment/>
    </xf>
    <xf numFmtId="0" fontId="1" fillId="0" borderId="31" xfId="0" applyFont="1" applyBorder="1" applyAlignment="1">
      <alignment/>
    </xf>
    <xf numFmtId="0" fontId="1" fillId="4" borderId="46" xfId="0" applyFont="1" applyFill="1" applyBorder="1" applyAlignment="1">
      <alignment horizontal="center" vertical="top" wrapText="1"/>
    </xf>
    <xf numFmtId="4" fontId="0" fillId="4" borderId="2" xfId="0" applyNumberFormat="1" applyFill="1" applyBorder="1" applyAlignment="1">
      <alignment/>
    </xf>
    <xf numFmtId="0" fontId="0" fillId="4" borderId="8" xfId="0" applyFill="1" applyBorder="1" applyAlignment="1">
      <alignment/>
    </xf>
    <xf numFmtId="4" fontId="1" fillId="4" borderId="47" xfId="0" applyNumberFormat="1" applyFont="1" applyFill="1" applyBorder="1" applyAlignment="1">
      <alignment/>
    </xf>
    <xf numFmtId="4" fontId="1" fillId="4" borderId="48" xfId="0" applyNumberFormat="1" applyFont="1" applyFill="1" applyBorder="1" applyAlignment="1">
      <alignment/>
    </xf>
    <xf numFmtId="4" fontId="1" fillId="4" borderId="49" xfId="0" applyNumberFormat="1" applyFon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4" fontId="1" fillId="4" borderId="8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0" fontId="1" fillId="4" borderId="49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50" xfId="0" applyFont="1" applyFill="1" applyBorder="1" applyAlignment="1">
      <alignment/>
    </xf>
    <xf numFmtId="4" fontId="0" fillId="4" borderId="14" xfId="0" applyNumberFormat="1" applyFill="1" applyBorder="1" applyAlignment="1">
      <alignment/>
    </xf>
    <xf numFmtId="0" fontId="0" fillId="4" borderId="17" xfId="0" applyFill="1" applyBorder="1" applyAlignment="1">
      <alignment/>
    </xf>
    <xf numFmtId="4" fontId="8" fillId="4" borderId="51" xfId="0" applyNumberFormat="1" applyFont="1" applyFill="1" applyBorder="1" applyAlignment="1">
      <alignment/>
    </xf>
    <xf numFmtId="4" fontId="8" fillId="4" borderId="52" xfId="0" applyNumberFormat="1" applyFont="1" applyFill="1" applyBorder="1" applyAlignment="1">
      <alignment/>
    </xf>
    <xf numFmtId="4" fontId="8" fillId="4" borderId="15" xfId="0" applyNumberFormat="1" applyFont="1" applyFill="1" applyBorder="1" applyAlignment="1">
      <alignment/>
    </xf>
    <xf numFmtId="4" fontId="8" fillId="4" borderId="12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4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4" fontId="1" fillId="4" borderId="51" xfId="0" applyNumberFormat="1" applyFont="1" applyFill="1" applyBorder="1" applyAlignment="1">
      <alignment/>
    </xf>
    <xf numFmtId="4" fontId="1" fillId="4" borderId="52" xfId="0" applyNumberFormat="1" applyFont="1" applyFill="1" applyBorder="1" applyAlignment="1">
      <alignment/>
    </xf>
    <xf numFmtId="4" fontId="1" fillId="4" borderId="15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4" fontId="1" fillId="4" borderId="11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1" fillId="4" borderId="18" xfId="0" applyFont="1" applyFill="1" applyBorder="1" applyAlignment="1">
      <alignment/>
    </xf>
    <xf numFmtId="0" fontId="0" fillId="4" borderId="14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4" borderId="31" xfId="0" applyFont="1" applyFill="1" applyBorder="1" applyAlignment="1">
      <alignment/>
    </xf>
    <xf numFmtId="4" fontId="0" fillId="4" borderId="29" xfId="0" applyNumberFormat="1" applyFill="1" applyBorder="1" applyAlignment="1">
      <alignment/>
    </xf>
    <xf numFmtId="0" fontId="0" fillId="4" borderId="33" xfId="0" applyFill="1" applyBorder="1" applyAlignment="1">
      <alignment/>
    </xf>
    <xf numFmtId="4" fontId="1" fillId="4" borderId="53" xfId="0" applyNumberFormat="1" applyFont="1" applyFill="1" applyBorder="1" applyAlignment="1">
      <alignment/>
    </xf>
    <xf numFmtId="4" fontId="1" fillId="4" borderId="54" xfId="0" applyNumberFormat="1" applyFont="1" applyFill="1" applyBorder="1" applyAlignment="1">
      <alignment/>
    </xf>
    <xf numFmtId="4" fontId="1" fillId="4" borderId="39" xfId="0" applyNumberFormat="1" applyFont="1" applyFill="1" applyBorder="1" applyAlignment="1">
      <alignment/>
    </xf>
    <xf numFmtId="4" fontId="1" fillId="4" borderId="32" xfId="0" applyNumberFormat="1" applyFont="1" applyFill="1" applyBorder="1" applyAlignment="1">
      <alignment/>
    </xf>
    <xf numFmtId="4" fontId="1" fillId="4" borderId="33" xfId="0" applyNumberFormat="1" applyFont="1" applyFill="1" applyBorder="1" applyAlignment="1">
      <alignment/>
    </xf>
    <xf numFmtId="4" fontId="1" fillId="4" borderId="27" xfId="0" applyNumberFormat="1" applyFont="1" applyFill="1" applyBorder="1" applyAlignment="1">
      <alignment/>
    </xf>
    <xf numFmtId="0" fontId="0" fillId="4" borderId="32" xfId="0" applyFill="1" applyBorder="1" applyAlignment="1">
      <alignment/>
    </xf>
    <xf numFmtId="0" fontId="1" fillId="4" borderId="39" xfId="0" applyFont="1" applyFill="1" applyBorder="1" applyAlignment="1">
      <alignment/>
    </xf>
    <xf numFmtId="0" fontId="0" fillId="4" borderId="29" xfId="0" applyFill="1" applyBorder="1" applyAlignment="1">
      <alignment/>
    </xf>
    <xf numFmtId="4" fontId="0" fillId="0" borderId="14" xfId="0" applyNumberFormat="1" applyBorder="1" applyAlignment="1">
      <alignment/>
    </xf>
    <xf numFmtId="0" fontId="0" fillId="0" borderId="35" xfId="0" applyBorder="1" applyAlignment="1">
      <alignment/>
    </xf>
    <xf numFmtId="4" fontId="0" fillId="0" borderId="55" xfId="0" applyNumberFormat="1" applyBorder="1" applyAlignment="1">
      <alignment/>
    </xf>
    <xf numFmtId="0" fontId="0" fillId="2" borderId="1" xfId="0" applyFill="1" applyBorder="1" applyAlignment="1">
      <alignment/>
    </xf>
    <xf numFmtId="4" fontId="0" fillId="4" borderId="12" xfId="0" applyNumberFormat="1" applyFill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7" fillId="2" borderId="12" xfId="0" applyFon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2" borderId="13" xfId="0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46" xfId="0" applyFont="1" applyBorder="1" applyAlignment="1">
      <alignment/>
    </xf>
    <xf numFmtId="4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4" fontId="1" fillId="4" borderId="61" xfId="0" applyNumberFormat="1" applyFont="1" applyFill="1" applyBorder="1" applyAlignment="1">
      <alignment/>
    </xf>
    <xf numFmtId="4" fontId="1" fillId="0" borderId="61" xfId="0" applyNumberFormat="1" applyFont="1" applyBorder="1" applyAlignment="1">
      <alignment/>
    </xf>
    <xf numFmtId="4" fontId="1" fillId="4" borderId="46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2" xfId="0" applyBorder="1" applyAlignment="1">
      <alignment/>
    </xf>
    <xf numFmtId="0" fontId="0" fillId="2" borderId="4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166" fontId="0" fillId="0" borderId="10" xfId="0" applyNumberFormat="1" applyFill="1" applyBorder="1" applyAlignment="1">
      <alignment horizontal="left"/>
    </xf>
    <xf numFmtId="4" fontId="1" fillId="0" borderId="63" xfId="0" applyNumberFormat="1" applyFont="1" applyBorder="1" applyAlignment="1">
      <alignment horizontal="right"/>
    </xf>
    <xf numFmtId="4" fontId="0" fillId="0" borderId="64" xfId="0" applyNumberForma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4" fontId="0" fillId="0" borderId="65" xfId="0" applyNumberFormat="1" applyBorder="1" applyAlignment="1">
      <alignment/>
    </xf>
    <xf numFmtId="4" fontId="0" fillId="0" borderId="66" xfId="0" applyNumberFormat="1" applyBorder="1" applyAlignment="1">
      <alignment/>
    </xf>
    <xf numFmtId="4" fontId="0" fillId="0" borderId="67" xfId="0" applyNumberFormat="1" applyBorder="1" applyAlignment="1">
      <alignment/>
    </xf>
    <xf numFmtId="4" fontId="0" fillId="0" borderId="68" xfId="0" applyNumberFormat="1" applyBorder="1" applyAlignment="1">
      <alignment/>
    </xf>
    <xf numFmtId="4" fontId="0" fillId="0" borderId="69" xfId="0" applyNumberForma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1" fillId="0" borderId="34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4" fontId="1" fillId="0" borderId="70" xfId="0" applyNumberFormat="1" applyFont="1" applyBorder="1" applyAlignment="1">
      <alignment/>
    </xf>
    <xf numFmtId="4" fontId="0" fillId="0" borderId="71" xfId="0" applyNumberFormat="1" applyBorder="1" applyAlignment="1">
      <alignment/>
    </xf>
    <xf numFmtId="0" fontId="1" fillId="4" borderId="2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166" fontId="1" fillId="0" borderId="35" xfId="0" applyNumberFormat="1" applyFont="1" applyBorder="1" applyAlignment="1">
      <alignment/>
    </xf>
    <xf numFmtId="166" fontId="1" fillId="0" borderId="43" xfId="0" applyNumberFormat="1" applyFont="1" applyBorder="1" applyAlignment="1">
      <alignment/>
    </xf>
    <xf numFmtId="4" fontId="9" fillId="0" borderId="34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72" xfId="0" applyNumberFormat="1" applyFont="1" applyFill="1" applyBorder="1" applyAlignment="1">
      <alignment horizontal="left"/>
    </xf>
    <xf numFmtId="4" fontId="1" fillId="0" borderId="72" xfId="0" applyNumberFormat="1" applyFont="1" applyBorder="1" applyAlignment="1">
      <alignment horizontal="left"/>
    </xf>
    <xf numFmtId="4" fontId="1" fillId="0" borderId="72" xfId="0" applyNumberFormat="1" applyFont="1" applyBorder="1" applyAlignment="1">
      <alignment horizontal="right"/>
    </xf>
    <xf numFmtId="4" fontId="1" fillId="0" borderId="74" xfId="0" applyNumberFormat="1" applyFont="1" applyBorder="1" applyAlignment="1">
      <alignment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2" xfId="0" applyNumberFormat="1" applyBorder="1" applyAlignment="1">
      <alignment/>
    </xf>
    <xf numFmtId="4" fontId="1" fillId="0" borderId="75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63" xfId="0" applyNumberFormat="1" applyFont="1" applyBorder="1" applyAlignment="1">
      <alignment/>
    </xf>
    <xf numFmtId="4" fontId="8" fillId="0" borderId="76" xfId="0" applyNumberFormat="1" applyFont="1" applyBorder="1" applyAlignment="1">
      <alignment/>
    </xf>
    <xf numFmtId="4" fontId="1" fillId="0" borderId="76" xfId="0" applyNumberFormat="1" applyFont="1" applyBorder="1" applyAlignment="1">
      <alignment/>
    </xf>
    <xf numFmtId="4" fontId="1" fillId="5" borderId="1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center"/>
    </xf>
    <xf numFmtId="4" fontId="8" fillId="0" borderId="9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9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166" fontId="1" fillId="0" borderId="14" xfId="0" applyNumberFormat="1" applyFont="1" applyBorder="1" applyAlignment="1">
      <alignment horizontal="center"/>
    </xf>
    <xf numFmtId="166" fontId="1" fillId="0" borderId="9" xfId="0" applyNumberFormat="1" applyFont="1" applyFill="1" applyBorder="1" applyAlignment="1">
      <alignment horizontal="left"/>
    </xf>
    <xf numFmtId="166" fontId="1" fillId="0" borderId="2" xfId="0" applyNumberFormat="1" applyFont="1" applyFill="1" applyBorder="1" applyAlignment="1">
      <alignment horizontal="center"/>
    </xf>
    <xf numFmtId="166" fontId="8" fillId="0" borderId="9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166" fontId="1" fillId="0" borderId="77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 horizontal="left"/>
    </xf>
    <xf numFmtId="166" fontId="1" fillId="0" borderId="20" xfId="0" applyNumberFormat="1" applyFont="1" applyFill="1" applyBorder="1" applyAlignment="1">
      <alignment horizontal="left"/>
    </xf>
    <xf numFmtId="4" fontId="8" fillId="4" borderId="35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/>
    </xf>
    <xf numFmtId="4" fontId="9" fillId="5" borderId="13" xfId="0" applyNumberFormat="1" applyFont="1" applyFill="1" applyBorder="1" applyAlignment="1">
      <alignment/>
    </xf>
    <xf numFmtId="4" fontId="1" fillId="5" borderId="12" xfId="0" applyNumberFormat="1" applyFont="1" applyFill="1" applyBorder="1" applyAlignment="1">
      <alignment horizontal="left"/>
    </xf>
    <xf numFmtId="4" fontId="1" fillId="5" borderId="1" xfId="0" applyNumberFormat="1" applyFont="1" applyFill="1" applyBorder="1" applyAlignment="1">
      <alignment horizontal="left"/>
    </xf>
    <xf numFmtId="4" fontId="1" fillId="5" borderId="63" xfId="0" applyNumberFormat="1" applyFont="1" applyFill="1" applyBorder="1" applyAlignment="1">
      <alignment horizontal="right"/>
    </xf>
    <xf numFmtId="4" fontId="1" fillId="5" borderId="13" xfId="0" applyNumberFormat="1" applyFont="1" applyFill="1" applyBorder="1" applyAlignment="1">
      <alignment/>
    </xf>
    <xf numFmtId="4" fontId="1" fillId="5" borderId="13" xfId="0" applyNumberFormat="1" applyFont="1" applyFill="1" applyBorder="1" applyAlignment="1">
      <alignment horizontal="left"/>
    </xf>
    <xf numFmtId="4" fontId="1" fillId="5" borderId="31" xfId="0" applyNumberFormat="1" applyFont="1" applyFill="1" applyBorder="1" applyAlignment="1">
      <alignment/>
    </xf>
    <xf numFmtId="4" fontId="9" fillId="5" borderId="6" xfId="0" applyNumberFormat="1" applyFont="1" applyFill="1" applyBorder="1" applyAlignment="1">
      <alignment/>
    </xf>
    <xf numFmtId="4" fontId="7" fillId="5" borderId="12" xfId="0" applyNumberFormat="1" applyFont="1" applyFill="1" applyBorder="1" applyAlignment="1">
      <alignment/>
    </xf>
    <xf numFmtId="4" fontId="0" fillId="5" borderId="1" xfId="0" applyNumberFormat="1" applyFont="1" applyFill="1" applyBorder="1" applyAlignment="1">
      <alignment/>
    </xf>
    <xf numFmtId="4" fontId="7" fillId="5" borderId="27" xfId="0" applyNumberFormat="1" applyFont="1" applyFill="1" applyBorder="1" applyAlignment="1">
      <alignment/>
    </xf>
    <xf numFmtId="4" fontId="9" fillId="5" borderId="12" xfId="0" applyNumberFormat="1" applyFont="1" applyFill="1" applyBorder="1" applyAlignment="1">
      <alignment/>
    </xf>
    <xf numFmtId="4" fontId="1" fillId="5" borderId="6" xfId="0" applyNumberFormat="1" applyFont="1" applyFill="1" applyBorder="1" applyAlignment="1">
      <alignment/>
    </xf>
    <xf numFmtId="4" fontId="1" fillId="5" borderId="2" xfId="0" applyNumberFormat="1" applyFont="1" applyFill="1" applyBorder="1" applyAlignment="1">
      <alignment/>
    </xf>
    <xf numFmtId="4" fontId="9" fillId="5" borderId="9" xfId="0" applyNumberFormat="1" applyFont="1" applyFill="1" applyBorder="1" applyAlignment="1">
      <alignment/>
    </xf>
    <xf numFmtId="4" fontId="1" fillId="5" borderId="29" xfId="0" applyNumberFormat="1" applyFont="1" applyFill="1" applyBorder="1" applyAlignment="1">
      <alignment/>
    </xf>
    <xf numFmtId="4" fontId="1" fillId="5" borderId="0" xfId="0" applyNumberFormat="1" applyFont="1" applyFill="1" applyBorder="1" applyAlignment="1">
      <alignment/>
    </xf>
    <xf numFmtId="4" fontId="9" fillId="5" borderId="11" xfId="0" applyNumberFormat="1" applyFont="1" applyFill="1" applyBorder="1" applyAlignment="1">
      <alignment/>
    </xf>
    <xf numFmtId="4" fontId="1" fillId="5" borderId="11" xfId="0" applyNumberFormat="1" applyFont="1" applyFill="1" applyBorder="1" applyAlignment="1">
      <alignment/>
    </xf>
    <xf numFmtId="4" fontId="1" fillId="5" borderId="22" xfId="0" applyNumberFormat="1" applyFont="1" applyFill="1" applyBorder="1" applyAlignment="1">
      <alignment/>
    </xf>
    <xf numFmtId="4" fontId="1" fillId="5" borderId="6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4" fontId="9" fillId="6" borderId="12" xfId="0" applyNumberFormat="1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4" fontId="1" fillId="6" borderId="63" xfId="0" applyNumberFormat="1" applyFont="1" applyFill="1" applyBorder="1" applyAlignment="1">
      <alignment/>
    </xf>
    <xf numFmtId="4" fontId="9" fillId="6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4" fontId="1" fillId="6" borderId="31" xfId="0" applyNumberFormat="1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4" fontId="1" fillId="6" borderId="12" xfId="0" applyNumberFormat="1" applyFont="1" applyFill="1" applyBorder="1" applyAlignment="1">
      <alignment horizontal="left"/>
    </xf>
    <xf numFmtId="4" fontId="1" fillId="6" borderId="6" xfId="0" applyNumberFormat="1" applyFont="1" applyFill="1" applyBorder="1" applyAlignment="1">
      <alignment/>
    </xf>
    <xf numFmtId="4" fontId="9" fillId="6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 horizontal="left"/>
    </xf>
    <xf numFmtId="4" fontId="1" fillId="6" borderId="43" xfId="0" applyNumberFormat="1" applyFont="1" applyFill="1" applyBorder="1" applyAlignment="1">
      <alignment/>
    </xf>
    <xf numFmtId="4" fontId="1" fillId="6" borderId="35" xfId="0" applyNumberFormat="1" applyFont="1" applyFill="1" applyBorder="1" applyAlignment="1">
      <alignment/>
    </xf>
    <xf numFmtId="4" fontId="1" fillId="6" borderId="38" xfId="0" applyNumberFormat="1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4" fontId="1" fillId="6" borderId="46" xfId="0" applyNumberFormat="1" applyFont="1" applyFill="1" applyBorder="1" applyAlignment="1">
      <alignment/>
    </xf>
    <xf numFmtId="4" fontId="8" fillId="4" borderId="34" xfId="0" applyNumberFormat="1" applyFont="1" applyFill="1" applyBorder="1" applyAlignment="1">
      <alignment/>
    </xf>
    <xf numFmtId="4" fontId="1" fillId="5" borderId="77" xfId="0" applyNumberFormat="1" applyFont="1" applyFill="1" applyBorder="1" applyAlignment="1">
      <alignment horizontal="left"/>
    </xf>
    <xf numFmtId="4" fontId="1" fillId="5" borderId="34" xfId="0" applyNumberFormat="1" applyFont="1" applyFill="1" applyBorder="1" applyAlignment="1">
      <alignment/>
    </xf>
    <xf numFmtId="4" fontId="1" fillId="0" borderId="78" xfId="0" applyNumberFormat="1" applyFont="1" applyBorder="1" applyAlignment="1">
      <alignment/>
    </xf>
    <xf numFmtId="4" fontId="9" fillId="0" borderId="76" xfId="0" applyNumberFormat="1" applyFont="1" applyBorder="1" applyAlignment="1">
      <alignment/>
    </xf>
    <xf numFmtId="4" fontId="1" fillId="0" borderId="79" xfId="0" applyNumberFormat="1" applyFont="1" applyBorder="1" applyAlignment="1">
      <alignment/>
    </xf>
    <xf numFmtId="4" fontId="1" fillId="0" borderId="80" xfId="0" applyNumberFormat="1" applyFont="1" applyBorder="1" applyAlignment="1">
      <alignment/>
    </xf>
    <xf numFmtId="4" fontId="1" fillId="0" borderId="81" xfId="0" applyNumberFormat="1" applyFont="1" applyBorder="1" applyAlignment="1">
      <alignment/>
    </xf>
    <xf numFmtId="4" fontId="1" fillId="5" borderId="75" xfId="0" applyNumberFormat="1" applyFont="1" applyFill="1" applyBorder="1" applyAlignment="1">
      <alignment/>
    </xf>
    <xf numFmtId="4" fontId="1" fillId="4" borderId="77" xfId="0" applyNumberFormat="1" applyFont="1" applyFill="1" applyBorder="1" applyAlignment="1">
      <alignment horizontal="left"/>
    </xf>
    <xf numFmtId="4" fontId="1" fillId="4" borderId="42" xfId="0" applyNumberFormat="1" applyFont="1" applyFill="1" applyBorder="1" applyAlignment="1">
      <alignment horizontal="left"/>
    </xf>
    <xf numFmtId="4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4" fontId="1" fillId="6" borderId="13" xfId="0" applyNumberFormat="1" applyFont="1" applyFill="1" applyBorder="1" applyAlignment="1">
      <alignment horizontal="left"/>
    </xf>
    <xf numFmtId="4" fontId="1" fillId="6" borderId="77" xfId="0" applyNumberFormat="1" applyFont="1" applyFill="1" applyBorder="1" applyAlignment="1">
      <alignment horizontal="left"/>
    </xf>
    <xf numFmtId="0" fontId="1" fillId="6" borderId="31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1" fillId="6" borderId="35" xfId="0" applyFont="1" applyFill="1" applyBorder="1" applyAlignment="1">
      <alignment/>
    </xf>
    <xf numFmtId="0" fontId="1" fillId="6" borderId="38" xfId="0" applyFont="1" applyFill="1" applyBorder="1" applyAlignment="1">
      <alignment/>
    </xf>
    <xf numFmtId="4" fontId="1" fillId="6" borderId="50" xfId="0" applyNumberFormat="1" applyFont="1" applyFill="1" applyBorder="1" applyAlignment="1">
      <alignment horizontal="left"/>
    </xf>
    <xf numFmtId="4" fontId="1" fillId="6" borderId="82" xfId="0" applyNumberFormat="1" applyFont="1" applyFill="1" applyBorder="1" applyAlignment="1">
      <alignment horizontal="left"/>
    </xf>
    <xf numFmtId="4" fontId="9" fillId="6" borderId="6" xfId="0" applyNumberFormat="1" applyFont="1" applyFill="1" applyBorder="1" applyAlignment="1">
      <alignment/>
    </xf>
    <xf numFmtId="0" fontId="0" fillId="0" borderId="83" xfId="0" applyBorder="1" applyAlignment="1">
      <alignment/>
    </xf>
    <xf numFmtId="2" fontId="0" fillId="0" borderId="4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83" xfId="0" applyNumberFormat="1" applyBorder="1" applyAlignment="1">
      <alignment/>
    </xf>
    <xf numFmtId="4" fontId="1" fillId="7" borderId="78" xfId="0" applyNumberFormat="1" applyFont="1" applyFill="1" applyBorder="1" applyAlignment="1">
      <alignment/>
    </xf>
    <xf numFmtId="4" fontId="9" fillId="7" borderId="76" xfId="0" applyNumberFormat="1" applyFont="1" applyFill="1" applyBorder="1" applyAlignment="1">
      <alignment/>
    </xf>
    <xf numFmtId="4" fontId="1" fillId="7" borderId="76" xfId="0" applyNumberFormat="1" applyFont="1" applyFill="1" applyBorder="1" applyAlignment="1">
      <alignment/>
    </xf>
    <xf numFmtId="4" fontId="1" fillId="7" borderId="79" xfId="0" applyNumberFormat="1" applyFont="1" applyFill="1" applyBorder="1" applyAlignment="1">
      <alignment/>
    </xf>
    <xf numFmtId="4" fontId="1" fillId="7" borderId="76" xfId="0" applyNumberFormat="1" applyFont="1" applyFill="1" applyBorder="1" applyAlignment="1">
      <alignment horizontal="left"/>
    </xf>
    <xf numFmtId="4" fontId="1" fillId="7" borderId="84" xfId="0" applyNumberFormat="1" applyFont="1" applyFill="1" applyBorder="1" applyAlignment="1">
      <alignment horizontal="left"/>
    </xf>
    <xf numFmtId="4" fontId="1" fillId="7" borderId="79" xfId="0" applyNumberFormat="1" applyFont="1" applyFill="1" applyBorder="1" applyAlignment="1">
      <alignment horizontal="left"/>
    </xf>
    <xf numFmtId="4" fontId="1" fillId="7" borderId="85" xfId="0" applyNumberFormat="1" applyFont="1" applyFill="1" applyBorder="1" applyAlignment="1">
      <alignment/>
    </xf>
    <xf numFmtId="4" fontId="1" fillId="7" borderId="81" xfId="0" applyNumberFormat="1" applyFont="1" applyFill="1" applyBorder="1" applyAlignment="1">
      <alignment/>
    </xf>
    <xf numFmtId="4" fontId="9" fillId="7" borderId="79" xfId="0" applyNumberFormat="1" applyFont="1" applyFill="1" applyBorder="1" applyAlignment="1">
      <alignment/>
    </xf>
    <xf numFmtId="0" fontId="9" fillId="7" borderId="79" xfId="0" applyFont="1" applyFill="1" applyBorder="1" applyAlignment="1">
      <alignment/>
    </xf>
    <xf numFmtId="0" fontId="9" fillId="7" borderId="86" xfId="0" applyFont="1" applyFill="1" applyBorder="1" applyAlignment="1">
      <alignment/>
    </xf>
    <xf numFmtId="4" fontId="1" fillId="7" borderId="85" xfId="0" applyNumberFormat="1" applyFont="1" applyFill="1" applyBorder="1" applyAlignment="1">
      <alignment horizontal="left"/>
    </xf>
    <xf numFmtId="0" fontId="1" fillId="7" borderId="81" xfId="0" applyFont="1" applyFill="1" applyBorder="1" applyAlignment="1">
      <alignment/>
    </xf>
    <xf numFmtId="0" fontId="1" fillId="7" borderId="78" xfId="0" applyFont="1" applyFill="1" applyBorder="1" applyAlignment="1">
      <alignment/>
    </xf>
    <xf numFmtId="0" fontId="1" fillId="7" borderId="76" xfId="0" applyFont="1" applyFill="1" applyBorder="1" applyAlignment="1">
      <alignment/>
    </xf>
    <xf numFmtId="0" fontId="1" fillId="7" borderId="79" xfId="0" applyFont="1" applyFill="1" applyBorder="1" applyAlignment="1">
      <alignment/>
    </xf>
    <xf numFmtId="2" fontId="1" fillId="7" borderId="76" xfId="0" applyNumberFormat="1" applyFont="1" applyFill="1" applyBorder="1" applyAlignment="1">
      <alignment/>
    </xf>
    <xf numFmtId="4" fontId="1" fillId="7" borderId="87" xfId="0" applyNumberFormat="1" applyFont="1" applyFill="1" applyBorder="1" applyAlignment="1">
      <alignment/>
    </xf>
    <xf numFmtId="4" fontId="12" fillId="0" borderId="9" xfId="0" applyNumberFormat="1" applyFont="1" applyFill="1" applyBorder="1" applyAlignment="1">
      <alignment/>
    </xf>
    <xf numFmtId="0" fontId="16" fillId="0" borderId="0" xfId="0" applyFont="1" applyAlignment="1">
      <alignment/>
    </xf>
    <xf numFmtId="166" fontId="0" fillId="5" borderId="20" xfId="0" applyNumberFormat="1" applyFill="1" applyBorder="1" applyAlignment="1">
      <alignment horizontal="left"/>
    </xf>
    <xf numFmtId="166" fontId="0" fillId="5" borderId="9" xfId="0" applyNumberFormat="1" applyFill="1" applyBorder="1" applyAlignment="1">
      <alignment horizontal="left"/>
    </xf>
    <xf numFmtId="166" fontId="0" fillId="5" borderId="24" xfId="0" applyNumberFormat="1" applyFill="1" applyBorder="1" applyAlignment="1">
      <alignment horizontal="left"/>
    </xf>
    <xf numFmtId="2" fontId="14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/>
    </xf>
    <xf numFmtId="166" fontId="1" fillId="0" borderId="76" xfId="0" applyNumberFormat="1" applyFont="1" applyBorder="1" applyAlignment="1">
      <alignment/>
    </xf>
    <xf numFmtId="166" fontId="8" fillId="0" borderId="76" xfId="0" applyNumberFormat="1" applyFont="1" applyBorder="1" applyAlignment="1">
      <alignment/>
    </xf>
    <xf numFmtId="166" fontId="0" fillId="5" borderId="10" xfId="0" applyNumberFormat="1" applyFill="1" applyBorder="1" applyAlignment="1">
      <alignment horizontal="left"/>
    </xf>
    <xf numFmtId="4" fontId="1" fillId="7" borderId="80" xfId="0" applyNumberFormat="1" applyFont="1" applyFill="1" applyBorder="1" applyAlignment="1">
      <alignment horizontal="left"/>
    </xf>
    <xf numFmtId="0" fontId="0" fillId="2" borderId="77" xfId="0" applyFill="1" applyBorder="1" applyAlignment="1">
      <alignment/>
    </xf>
    <xf numFmtId="2" fontId="7" fillId="2" borderId="9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 horizontal="left"/>
    </xf>
    <xf numFmtId="4" fontId="1" fillId="0" borderId="75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1" fillId="0" borderId="76" xfId="0" applyNumberFormat="1" applyFont="1" applyBorder="1" applyAlignment="1">
      <alignment horizontal="left"/>
    </xf>
    <xf numFmtId="166" fontId="1" fillId="0" borderId="76" xfId="0" applyNumberFormat="1" applyFont="1" applyBorder="1" applyAlignment="1">
      <alignment horizontal="left"/>
    </xf>
    <xf numFmtId="4" fontId="0" fillId="0" borderId="21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88" xfId="0" applyNumberFormat="1" applyBorder="1" applyAlignment="1">
      <alignment/>
    </xf>
    <xf numFmtId="0" fontId="0" fillId="0" borderId="68" xfId="0" applyBorder="1" applyAlignment="1">
      <alignment/>
    </xf>
    <xf numFmtId="4" fontId="1" fillId="0" borderId="69" xfId="0" applyNumberFormat="1" applyFont="1" applyBorder="1" applyAlignment="1">
      <alignment/>
    </xf>
    <xf numFmtId="4" fontId="0" fillId="0" borderId="89" xfId="0" applyNumberFormat="1" applyBorder="1" applyAlignment="1">
      <alignment/>
    </xf>
    <xf numFmtId="4" fontId="1" fillId="0" borderId="77" xfId="0" applyNumberFormat="1" applyFont="1" applyBorder="1" applyAlignment="1">
      <alignment/>
    </xf>
    <xf numFmtId="4" fontId="1" fillId="6" borderId="77" xfId="0" applyNumberFormat="1" applyFont="1" applyFill="1" applyBorder="1" applyAlignment="1">
      <alignment/>
    </xf>
    <xf numFmtId="4" fontId="1" fillId="7" borderId="80" xfId="0" applyNumberFormat="1" applyFont="1" applyFill="1" applyBorder="1" applyAlignment="1">
      <alignment/>
    </xf>
    <xf numFmtId="0" fontId="0" fillId="0" borderId="89" xfId="0" applyBorder="1" applyAlignment="1">
      <alignment/>
    </xf>
    <xf numFmtId="0" fontId="1" fillId="0" borderId="9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4" fontId="0" fillId="0" borderId="91" xfId="0" applyNumberFormat="1" applyBorder="1" applyAlignment="1">
      <alignment/>
    </xf>
    <xf numFmtId="4" fontId="1" fillId="0" borderId="92" xfId="0" applyNumberFormat="1" applyFont="1" applyBorder="1" applyAlignment="1">
      <alignment/>
    </xf>
    <xf numFmtId="4" fontId="1" fillId="6" borderId="92" xfId="0" applyNumberFormat="1" applyFont="1" applyFill="1" applyBorder="1" applyAlignment="1">
      <alignment/>
    </xf>
    <xf numFmtId="4" fontId="12" fillId="0" borderId="68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166" fontId="0" fillId="0" borderId="68" xfId="0" applyNumberFormat="1" applyBorder="1" applyAlignment="1">
      <alignment/>
    </xf>
    <xf numFmtId="166" fontId="1" fillId="0" borderId="69" xfId="0" applyNumberFormat="1" applyFont="1" applyBorder="1" applyAlignment="1">
      <alignment/>
    </xf>
    <xf numFmtId="166" fontId="0" fillId="0" borderId="17" xfId="0" applyNumberFormat="1" applyBorder="1" applyAlignment="1">
      <alignment/>
    </xf>
    <xf numFmtId="166" fontId="10" fillId="0" borderId="14" xfId="0" applyNumberFormat="1" applyFont="1" applyFill="1" applyBorder="1" applyAlignment="1">
      <alignment/>
    </xf>
    <xf numFmtId="4" fontId="7" fillId="0" borderId="89" xfId="0" applyNumberFormat="1" applyFont="1" applyBorder="1" applyAlignment="1">
      <alignment/>
    </xf>
    <xf numFmtId="4" fontId="1" fillId="0" borderId="77" xfId="0" applyNumberFormat="1" applyFont="1" applyBorder="1" applyAlignment="1">
      <alignment horizontal="left"/>
    </xf>
    <xf numFmtId="4" fontId="9" fillId="0" borderId="77" xfId="0" applyNumberFormat="1" applyFont="1" applyBorder="1" applyAlignment="1">
      <alignment/>
    </xf>
    <xf numFmtId="4" fontId="9" fillId="5" borderId="77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4" fontId="0" fillId="4" borderId="13" xfId="0" applyNumberFormat="1" applyFill="1" applyBorder="1" applyAlignment="1">
      <alignment/>
    </xf>
    <xf numFmtId="4" fontId="0" fillId="0" borderId="93" xfId="0" applyNumberFormat="1" applyBorder="1" applyAlignment="1">
      <alignment/>
    </xf>
    <xf numFmtId="4" fontId="1" fillId="0" borderId="94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165" fontId="11" fillId="0" borderId="22" xfId="0" applyNumberFormat="1" applyFont="1" applyBorder="1" applyAlignment="1">
      <alignment/>
    </xf>
    <xf numFmtId="165" fontId="12" fillId="0" borderId="33" xfId="0" applyNumberFormat="1" applyFont="1" applyBorder="1" applyAlignment="1">
      <alignment/>
    </xf>
    <xf numFmtId="165" fontId="0" fillId="2" borderId="31" xfId="0" applyNumberFormat="1" applyFill="1" applyBorder="1" applyAlignment="1">
      <alignment/>
    </xf>
    <xf numFmtId="169" fontId="1" fillId="0" borderId="1" xfId="0" applyNumberFormat="1" applyFont="1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Font="1" applyBorder="1" applyAlignment="1">
      <alignment/>
    </xf>
    <xf numFmtId="0" fontId="0" fillId="0" borderId="88" xfId="0" applyBorder="1" applyAlignment="1">
      <alignment/>
    </xf>
    <xf numFmtId="0" fontId="0" fillId="0" borderId="77" xfId="0" applyBorder="1" applyAlignment="1">
      <alignment/>
    </xf>
    <xf numFmtId="4" fontId="1" fillId="5" borderId="69" xfId="0" applyNumberFormat="1" applyFont="1" applyFill="1" applyBorder="1" applyAlignment="1">
      <alignment/>
    </xf>
    <xf numFmtId="4" fontId="0" fillId="0" borderId="89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8" fillId="0" borderId="77" xfId="0" applyNumberFormat="1" applyFont="1" applyBorder="1" applyAlignment="1">
      <alignment/>
    </xf>
    <xf numFmtId="4" fontId="8" fillId="6" borderId="77" xfId="0" applyNumberFormat="1" applyFont="1" applyFill="1" applyBorder="1" applyAlignment="1">
      <alignment/>
    </xf>
    <xf numFmtId="4" fontId="12" fillId="0" borderId="89" xfId="0" applyNumberFormat="1" applyFont="1" applyBorder="1" applyAlignment="1">
      <alignment/>
    </xf>
    <xf numFmtId="4" fontId="0" fillId="0" borderId="95" xfId="0" applyNumberFormat="1" applyBorder="1" applyAlignment="1">
      <alignment/>
    </xf>
    <xf numFmtId="4" fontId="9" fillId="0" borderId="88" xfId="0" applyNumberFormat="1" applyFont="1" applyFill="1" applyBorder="1" applyAlignment="1">
      <alignment/>
    </xf>
    <xf numFmtId="4" fontId="7" fillId="0" borderId="88" xfId="0" applyNumberFormat="1" applyFont="1" applyBorder="1" applyAlignment="1">
      <alignment/>
    </xf>
    <xf numFmtId="4" fontId="7" fillId="0" borderId="68" xfId="0" applyNumberFormat="1" applyFont="1" applyBorder="1" applyAlignment="1">
      <alignment/>
    </xf>
    <xf numFmtId="4" fontId="1" fillId="0" borderId="88" xfId="0" applyNumberFormat="1" applyFont="1" applyFill="1" applyBorder="1" applyAlignment="1">
      <alignment horizontal="left"/>
    </xf>
    <xf numFmtId="166" fontId="1" fillId="0" borderId="88" xfId="0" applyNumberFormat="1" applyFont="1" applyFill="1" applyBorder="1" applyAlignment="1">
      <alignment horizontal="left"/>
    </xf>
    <xf numFmtId="4" fontId="9" fillId="4" borderId="69" xfId="0" applyNumberFormat="1" applyFont="1" applyFill="1" applyBorder="1" applyAlignment="1">
      <alignment/>
    </xf>
    <xf numFmtId="4" fontId="1" fillId="4" borderId="69" xfId="0" applyNumberFormat="1" applyFont="1" applyFill="1" applyBorder="1" applyAlignment="1">
      <alignment horizontal="left"/>
    </xf>
    <xf numFmtId="4" fontId="1" fillId="4" borderId="77" xfId="0" applyNumberFormat="1" applyFont="1" applyFill="1" applyBorder="1" applyAlignment="1">
      <alignment/>
    </xf>
    <xf numFmtId="4" fontId="9" fillId="6" borderId="7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96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89" xfId="0" applyNumberFormat="1" applyFont="1" applyFill="1" applyBorder="1" applyAlignment="1">
      <alignment/>
    </xf>
    <xf numFmtId="4" fontId="7" fillId="0" borderId="68" xfId="0" applyNumberFormat="1" applyFont="1" applyBorder="1" applyAlignment="1">
      <alignment/>
    </xf>
    <xf numFmtId="4" fontId="0" fillId="0" borderId="89" xfId="0" applyNumberFormat="1" applyFill="1" applyBorder="1" applyAlignment="1">
      <alignment horizontal="left"/>
    </xf>
    <xf numFmtId="4" fontId="0" fillId="0" borderId="68" xfId="0" applyNumberFormat="1" applyBorder="1" applyAlignment="1">
      <alignment horizontal="left"/>
    </xf>
    <xf numFmtId="2" fontId="0" fillId="0" borderId="97" xfId="0" applyNumberFormat="1" applyBorder="1" applyAlignment="1">
      <alignment/>
    </xf>
    <xf numFmtId="165" fontId="7" fillId="0" borderId="98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" fontId="0" fillId="5" borderId="10" xfId="0" applyNumberFormat="1" applyFill="1" applyBorder="1" applyAlignment="1">
      <alignment horizontal="left"/>
    </xf>
    <xf numFmtId="4" fontId="0" fillId="5" borderId="24" xfId="0" applyNumberFormat="1" applyFill="1" applyBorder="1" applyAlignment="1">
      <alignment horizontal="left"/>
    </xf>
    <xf numFmtId="164" fontId="0" fillId="0" borderId="24" xfId="0" applyNumberFormat="1" applyFill="1" applyBorder="1" applyAlignment="1">
      <alignment horizontal="left"/>
    </xf>
    <xf numFmtId="166" fontId="0" fillId="0" borderId="9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6" fontId="9" fillId="0" borderId="37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37" xfId="0" applyNumberFormat="1" applyFont="1" applyBorder="1" applyAlignment="1">
      <alignment/>
    </xf>
    <xf numFmtId="4" fontId="9" fillId="4" borderId="99" xfId="0" applyNumberFormat="1" applyFont="1" applyFill="1" applyBorder="1" applyAlignment="1">
      <alignment/>
    </xf>
    <xf numFmtId="4" fontId="9" fillId="4" borderId="100" xfId="0" applyNumberFormat="1" applyFont="1" applyFill="1" applyBorder="1" applyAlignment="1">
      <alignment/>
    </xf>
    <xf numFmtId="4" fontId="1" fillId="4" borderId="101" xfId="0" applyNumberFormat="1" applyFont="1" applyFill="1" applyBorder="1" applyAlignment="1">
      <alignment/>
    </xf>
    <xf numFmtId="4" fontId="7" fillId="4" borderId="10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" fontId="1" fillId="0" borderId="103" xfId="0" applyNumberFormat="1" applyFont="1" applyBorder="1" applyAlignment="1">
      <alignment/>
    </xf>
    <xf numFmtId="0" fontId="0" fillId="0" borderId="46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6" borderId="6" xfId="0" applyFont="1" applyFill="1" applyBorder="1" applyAlignment="1">
      <alignment horizontal="justify"/>
    </xf>
    <xf numFmtId="0" fontId="1" fillId="6" borderId="31" xfId="0" applyFont="1" applyFill="1" applyBorder="1" applyAlignment="1">
      <alignment horizontal="justify"/>
    </xf>
    <xf numFmtId="0" fontId="14" fillId="6" borderId="6" xfId="0" applyFont="1" applyFill="1" applyBorder="1" applyAlignment="1">
      <alignment horizontal="justify"/>
    </xf>
    <xf numFmtId="0" fontId="14" fillId="6" borderId="31" xfId="0" applyFont="1" applyFill="1" applyBorder="1" applyAlignment="1">
      <alignment horizontal="justify"/>
    </xf>
    <xf numFmtId="0" fontId="18" fillId="7" borderId="6" xfId="0" applyFont="1" applyFill="1" applyBorder="1" applyAlignment="1">
      <alignment horizontal="justify"/>
    </xf>
    <xf numFmtId="0" fontId="18" fillId="7" borderId="31" xfId="0" applyFont="1" applyFill="1" applyBorder="1" applyAlignment="1">
      <alignment horizontal="justify"/>
    </xf>
    <xf numFmtId="0" fontId="15" fillId="2" borderId="6" xfId="0" applyFont="1" applyFill="1" applyBorder="1" applyAlignment="1">
      <alignment horizontal="justify"/>
    </xf>
    <xf numFmtId="0" fontId="15" fillId="2" borderId="31" xfId="0" applyFont="1" applyFill="1" applyBorder="1" applyAlignment="1">
      <alignment horizontal="justify"/>
    </xf>
    <xf numFmtId="0" fontId="1" fillId="0" borderId="46" xfId="0" applyFont="1" applyBorder="1" applyAlignment="1">
      <alignment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61" xfId="0" applyFont="1" applyBorder="1" applyAlignment="1">
      <alignment horizontal="center" vertical="top" wrapText="1"/>
    </xf>
    <xf numFmtId="4" fontId="1" fillId="4" borderId="6" xfId="0" applyNumberFormat="1" applyFont="1" applyFill="1" applyBorder="1" applyAlignment="1">
      <alignment horizontal="justify"/>
    </xf>
    <xf numFmtId="4" fontId="1" fillId="4" borderId="31" xfId="0" applyNumberFormat="1" applyFont="1" applyFill="1" applyBorder="1" applyAlignment="1">
      <alignment horizontal="justify"/>
    </xf>
    <xf numFmtId="0" fontId="1" fillId="5" borderId="6" xfId="0" applyFont="1" applyFill="1" applyBorder="1" applyAlignment="1">
      <alignment horizontal="center" vertical="top" wrapText="1"/>
    </xf>
    <xf numFmtId="0" fontId="1" fillId="5" borderId="104" xfId="0" applyFont="1" applyFill="1" applyBorder="1" applyAlignment="1">
      <alignment horizontal="center" vertical="top" wrapText="1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08"/>
  <sheetViews>
    <sheetView tabSelected="1" zoomScaleSheetLayoutView="100" workbookViewId="0" topLeftCell="A89">
      <pane xSplit="3" topLeftCell="J1" activePane="topRight" state="frozen"/>
      <selection pane="topLeft" activeCell="A28" sqref="A28"/>
      <selection pane="topRight" activeCell="M109" sqref="M109"/>
    </sheetView>
  </sheetViews>
  <sheetFormatPr defaultColWidth="9.140625" defaultRowHeight="12.75"/>
  <cols>
    <col min="1" max="1" width="0.42578125" style="0" customWidth="1"/>
    <col min="2" max="2" width="3.140625" style="14" customWidth="1"/>
    <col min="3" max="3" width="26.421875" style="15" customWidth="1"/>
    <col min="4" max="4" width="11.8515625" style="15" customWidth="1"/>
    <col min="5" max="5" width="12.140625" style="16" customWidth="1"/>
    <col min="6" max="7" width="10.140625" style="0" customWidth="1"/>
    <col min="8" max="9" width="10.8515625" style="16" customWidth="1"/>
    <col min="10" max="10" width="13.57421875" style="16" customWidth="1"/>
    <col min="11" max="11" width="11.57421875" style="16" customWidth="1"/>
    <col min="12" max="12" width="11.8515625" style="0" customWidth="1"/>
    <col min="13" max="13" width="11.57421875" style="0" customWidth="1"/>
    <col min="14" max="15" width="12.57421875" style="0" customWidth="1"/>
    <col min="16" max="16" width="13.28125" style="0" customWidth="1"/>
    <col min="17" max="17" width="12.00390625" style="0" customWidth="1"/>
    <col min="18" max="18" width="11.57421875" style="0" customWidth="1"/>
    <col min="19" max="19" width="12.140625" style="0" customWidth="1"/>
    <col min="20" max="20" width="13.140625" style="0" customWidth="1"/>
    <col min="21" max="21" width="12.421875" style="0" customWidth="1"/>
    <col min="23" max="23" width="9.421875" style="0" customWidth="1"/>
    <col min="24" max="24" width="8.8515625" style="0" customWidth="1"/>
    <col min="25" max="25" width="7.7109375" style="0" customWidth="1"/>
    <col min="26" max="26" width="8.00390625" style="0" customWidth="1"/>
    <col min="27" max="27" width="9.421875" style="0" customWidth="1"/>
    <col min="28" max="28" width="12.28125" style="0" customWidth="1"/>
    <col min="29" max="29" width="11.421875" style="0" customWidth="1"/>
  </cols>
  <sheetData>
    <row r="1" spans="3:12" ht="30" customHeight="1" thickBot="1">
      <c r="C1" s="17" t="s">
        <v>93</v>
      </c>
      <c r="D1" s="17"/>
      <c r="E1" s="18"/>
      <c r="F1" s="19"/>
      <c r="G1" s="19"/>
      <c r="H1" s="18"/>
      <c r="I1" s="18"/>
      <c r="J1" s="18"/>
      <c r="K1" s="18"/>
      <c r="L1" s="19"/>
    </row>
    <row r="2" spans="2:28" ht="13.5" customHeight="1" thickBot="1">
      <c r="B2" s="606" t="s">
        <v>10</v>
      </c>
      <c r="C2" s="607" t="s">
        <v>11</v>
      </c>
      <c r="D2" s="608" t="s">
        <v>12</v>
      </c>
      <c r="E2" s="609"/>
      <c r="F2" s="609"/>
      <c r="G2" s="609"/>
      <c r="H2" s="609"/>
      <c r="I2" s="610"/>
      <c r="J2" s="627" t="s">
        <v>13</v>
      </c>
      <c r="K2" s="628"/>
      <c r="L2" s="628"/>
      <c r="M2" s="628"/>
      <c r="N2" s="628"/>
      <c r="O2" s="629"/>
      <c r="P2" s="627" t="s">
        <v>14</v>
      </c>
      <c r="Q2" s="628"/>
      <c r="R2" s="628"/>
      <c r="S2" s="628"/>
      <c r="T2" s="628"/>
      <c r="U2" s="629"/>
      <c r="V2" s="634" t="s">
        <v>15</v>
      </c>
      <c r="W2" s="635"/>
      <c r="X2" s="635"/>
      <c r="Y2" s="635"/>
      <c r="Z2" s="635"/>
      <c r="AA2" s="636"/>
      <c r="AB2" s="623" t="s">
        <v>16</v>
      </c>
    </row>
    <row r="3" spans="2:28" ht="13.5" customHeight="1" thickBot="1">
      <c r="B3" s="606"/>
      <c r="C3" s="607"/>
      <c r="D3" s="611" t="s">
        <v>85</v>
      </c>
      <c r="E3" s="624" t="s">
        <v>94</v>
      </c>
      <c r="F3" s="606"/>
      <c r="G3" s="606"/>
      <c r="H3" s="606"/>
      <c r="I3" s="613" t="s">
        <v>99</v>
      </c>
      <c r="J3" s="630" t="s">
        <v>85</v>
      </c>
      <c r="K3" s="624" t="s">
        <v>94</v>
      </c>
      <c r="L3" s="606"/>
      <c r="M3" s="606"/>
      <c r="N3" s="606"/>
      <c r="O3" s="632" t="s">
        <v>99</v>
      </c>
      <c r="P3" s="615" t="s">
        <v>85</v>
      </c>
      <c r="Q3" s="625" t="s">
        <v>94</v>
      </c>
      <c r="R3" s="626"/>
      <c r="S3" s="626"/>
      <c r="T3" s="626"/>
      <c r="U3" s="617" t="s">
        <v>99</v>
      </c>
      <c r="V3" s="619" t="s">
        <v>85</v>
      </c>
      <c r="W3" s="624" t="s">
        <v>100</v>
      </c>
      <c r="X3" s="606"/>
      <c r="Y3" s="606"/>
      <c r="Z3" s="606"/>
      <c r="AA3" s="621" t="s">
        <v>99</v>
      </c>
      <c r="AB3" s="623"/>
    </row>
    <row r="4" spans="2:28" ht="13.5" thickBot="1">
      <c r="B4" s="606"/>
      <c r="C4" s="607"/>
      <c r="D4" s="612"/>
      <c r="E4" s="380" t="s">
        <v>95</v>
      </c>
      <c r="F4" s="381" t="s">
        <v>96</v>
      </c>
      <c r="G4" s="382" t="s">
        <v>97</v>
      </c>
      <c r="H4" s="383" t="s">
        <v>98</v>
      </c>
      <c r="I4" s="614"/>
      <c r="J4" s="631"/>
      <c r="K4" s="380" t="s">
        <v>95</v>
      </c>
      <c r="L4" s="381" t="s">
        <v>96</v>
      </c>
      <c r="M4" s="382" t="s">
        <v>97</v>
      </c>
      <c r="N4" s="383" t="s">
        <v>98</v>
      </c>
      <c r="O4" s="633"/>
      <c r="P4" s="616"/>
      <c r="Q4" s="467" t="s">
        <v>95</v>
      </c>
      <c r="R4" s="468" t="s">
        <v>96</v>
      </c>
      <c r="S4" s="468" t="s">
        <v>97</v>
      </c>
      <c r="T4" s="467" t="s">
        <v>98</v>
      </c>
      <c r="U4" s="618"/>
      <c r="V4" s="620"/>
      <c r="W4" s="467" t="s">
        <v>95</v>
      </c>
      <c r="X4" s="381" t="s">
        <v>96</v>
      </c>
      <c r="Y4" s="468" t="s">
        <v>97</v>
      </c>
      <c r="Z4" s="507" t="s">
        <v>98</v>
      </c>
      <c r="AA4" s="622"/>
      <c r="AB4" s="623"/>
    </row>
    <row r="5" spans="2:29" ht="12.75">
      <c r="B5" s="22">
        <v>1</v>
      </c>
      <c r="C5" s="23" t="s">
        <v>17</v>
      </c>
      <c r="D5" s="390">
        <f>D6+D7+D8+D9+D14+D15</f>
        <v>354037.35</v>
      </c>
      <c r="E5" s="24">
        <f>E6+E8+E9+E14+E7+E15</f>
        <v>39668.61000000001</v>
      </c>
      <c r="F5" s="25">
        <f>F6+F8+F9+F14+F7+F15</f>
        <v>39224.38999999999</v>
      </c>
      <c r="G5" s="25">
        <f>G6+G8+G9+G14+G7+G15</f>
        <v>38147.36</v>
      </c>
      <c r="H5" s="26">
        <f>G5+F5+E5</f>
        <v>117040.36000000002</v>
      </c>
      <c r="I5" s="28">
        <f aca="true" t="shared" si="0" ref="I5:I24">H5+D5</f>
        <v>471077.70999999996</v>
      </c>
      <c r="J5" s="27">
        <f>J6+J7+J8+J9+J14+J15</f>
        <v>5980956.799999999</v>
      </c>
      <c r="K5" s="28">
        <f>K6+K8+K9+K14+K7+K15</f>
        <v>681034.9800000001</v>
      </c>
      <c r="L5" s="29">
        <f>L6+L8+L9+L14+L7+L15</f>
        <v>666686.2</v>
      </c>
      <c r="M5" s="28">
        <f>M6+M7+M8+M9+M14+M15</f>
        <v>649104.9299999999</v>
      </c>
      <c r="N5" s="30">
        <f>N6+N8+N9+N14+N7+N15</f>
        <v>1996826.1099999999</v>
      </c>
      <c r="O5" s="415">
        <f>N5+J5</f>
        <v>7977782.909999998</v>
      </c>
      <c r="P5" s="437">
        <f>P6+P7+P8+P9+P14+P15</f>
        <v>5239949.8100000005</v>
      </c>
      <c r="Q5" s="32">
        <f>Q6+Q8+Q9+Q14+Q7+Q15</f>
        <v>437225.07</v>
      </c>
      <c r="R5" s="29">
        <f>R6+R8+R9+R14+R7+R15</f>
        <v>497161.38999999996</v>
      </c>
      <c r="S5" s="32">
        <f>S6+S7+S8+S9+S14+S15</f>
        <v>590518.28</v>
      </c>
      <c r="T5" s="30">
        <f>T6+T8+T9+T14+T7+T15</f>
        <v>1524904.74</v>
      </c>
      <c r="U5" s="437">
        <f>T5+P5</f>
        <v>6764854.550000001</v>
      </c>
      <c r="V5" s="482">
        <v>14.8</v>
      </c>
      <c r="W5" s="2">
        <f>Q5/E5</f>
        <v>11.021940773825953</v>
      </c>
      <c r="X5" s="33">
        <f>R5/F5</f>
        <v>12.674802335995539</v>
      </c>
      <c r="Y5" s="33">
        <f>S5/G5</f>
        <v>15.479925216319034</v>
      </c>
      <c r="Z5" s="33">
        <f>T5/H5</f>
        <v>13.028879439536924</v>
      </c>
      <c r="AA5" s="34">
        <f>U5/I5</f>
        <v>14.360379203677459</v>
      </c>
      <c r="AB5" s="30">
        <f>O5-U5</f>
        <v>1212928.3599999975</v>
      </c>
      <c r="AC5" s="16">
        <f>AB6+AB7+AB8+AB9+AB14</f>
        <v>1212928.3599999999</v>
      </c>
    </row>
    <row r="6" spans="2:28" ht="12.75">
      <c r="B6" s="35"/>
      <c r="C6" s="341" t="s">
        <v>74</v>
      </c>
      <c r="D6" s="393">
        <v>175554.46</v>
      </c>
      <c r="E6" s="501">
        <v>19631.13</v>
      </c>
      <c r="F6" s="37">
        <v>19461.78</v>
      </c>
      <c r="G6" s="37">
        <v>18885.63</v>
      </c>
      <c r="H6" s="373">
        <f>G6+F6+E6</f>
        <v>57978.54000000001</v>
      </c>
      <c r="I6" s="38">
        <f t="shared" si="0"/>
        <v>233533</v>
      </c>
      <c r="J6" s="39">
        <v>2996715.53</v>
      </c>
      <c r="K6" s="40">
        <v>335103.41</v>
      </c>
      <c r="L6" s="41">
        <v>332212.48</v>
      </c>
      <c r="M6" s="40">
        <v>322377.75</v>
      </c>
      <c r="N6" s="42">
        <f>K6+L6+M6</f>
        <v>989693.6399999999</v>
      </c>
      <c r="O6" s="416">
        <f>N6+J6</f>
        <v>3986409.17</v>
      </c>
      <c r="P6" s="438">
        <v>2730073.08</v>
      </c>
      <c r="Q6" s="40">
        <v>212943.49</v>
      </c>
      <c r="R6" s="41">
        <v>247069.01</v>
      </c>
      <c r="S6" s="40">
        <v>293010.97</v>
      </c>
      <c r="T6" s="43">
        <f>S6+R6+Q6</f>
        <v>753023.47</v>
      </c>
      <c r="U6" s="438">
        <f>P6+T6</f>
        <v>3483096.55</v>
      </c>
      <c r="V6" s="483">
        <v>109.77</v>
      </c>
      <c r="W6" s="44">
        <f>(K6+K7)/(Q6+Q7)*100</f>
        <v>157.36730189154068</v>
      </c>
      <c r="X6" s="45">
        <f>L6/R6*100</f>
        <v>134.46141221839193</v>
      </c>
      <c r="Y6" s="45">
        <f>M6/S6*100</f>
        <v>110.02241656686098</v>
      </c>
      <c r="Z6" s="45">
        <f>N6/T6*100</f>
        <v>131.42932185101745</v>
      </c>
      <c r="AA6" s="513">
        <f>O6/U6*100</f>
        <v>114.45014838879504</v>
      </c>
      <c r="AB6" s="47">
        <f>O6-U6</f>
        <v>503312.6200000001</v>
      </c>
    </row>
    <row r="7" spans="2:28" ht="12.75">
      <c r="B7" s="48"/>
      <c r="C7" s="49" t="s">
        <v>18</v>
      </c>
      <c r="D7" s="394">
        <v>108799.63</v>
      </c>
      <c r="E7" s="501">
        <v>4319.66</v>
      </c>
      <c r="F7" s="37">
        <v>4427.81</v>
      </c>
      <c r="G7" s="37">
        <v>4327.05</v>
      </c>
      <c r="H7" s="373">
        <f>G7+F7+E7</f>
        <v>13074.52</v>
      </c>
      <c r="I7" s="38">
        <f t="shared" si="0"/>
        <v>121874.15000000001</v>
      </c>
      <c r="J7" s="39">
        <v>1857209.28</v>
      </c>
      <c r="K7" s="40">
        <v>73736.62</v>
      </c>
      <c r="L7" s="41">
        <v>75582.52</v>
      </c>
      <c r="M7" s="40">
        <v>73862.82</v>
      </c>
      <c r="N7" s="42">
        <f>K7+L7+M7</f>
        <v>223181.96000000002</v>
      </c>
      <c r="O7" s="416">
        <f>J7+N7</f>
        <v>2080391.24</v>
      </c>
      <c r="P7" s="438">
        <v>1638825.83</v>
      </c>
      <c r="Q7" s="40">
        <v>46856.37</v>
      </c>
      <c r="R7" s="41">
        <v>56211.44</v>
      </c>
      <c r="S7" s="40">
        <v>67134.28</v>
      </c>
      <c r="T7" s="43">
        <f>S7+R7+Q7</f>
        <v>170202.09</v>
      </c>
      <c r="U7" s="438">
        <f>T7+P7</f>
        <v>1809027.9200000002</v>
      </c>
      <c r="V7" s="483">
        <v>113.33</v>
      </c>
      <c r="W7" s="44"/>
      <c r="X7" s="45"/>
      <c r="Y7" s="44"/>
      <c r="Z7" s="50"/>
      <c r="AA7" s="513">
        <f>O7/U7*100</f>
        <v>115.00050480149582</v>
      </c>
      <c r="AB7" s="47">
        <f>O7-U7</f>
        <v>271363.31999999983</v>
      </c>
    </row>
    <row r="8" spans="2:28" ht="12.75">
      <c r="B8" s="35"/>
      <c r="C8" s="51" t="s">
        <v>19</v>
      </c>
      <c r="D8" s="395">
        <v>29433.94</v>
      </c>
      <c r="E8" s="52">
        <v>4</v>
      </c>
      <c r="F8" s="53">
        <v>-40</v>
      </c>
      <c r="G8" s="53">
        <v>-114</v>
      </c>
      <c r="H8" s="374">
        <f>G8+F8+E8</f>
        <v>-150</v>
      </c>
      <c r="I8" s="54">
        <f t="shared" si="0"/>
        <v>29283.94</v>
      </c>
      <c r="J8" s="55">
        <v>502437.43</v>
      </c>
      <c r="K8" s="56">
        <v>68.28</v>
      </c>
      <c r="L8" s="57">
        <v>-682.8</v>
      </c>
      <c r="M8" s="58">
        <v>-1946</v>
      </c>
      <c r="N8" s="59">
        <f>K8+L8+M8</f>
        <v>-2560.52</v>
      </c>
      <c r="O8" s="389">
        <f>N8+J8</f>
        <v>499876.91</v>
      </c>
      <c r="P8" s="439">
        <v>299666.69</v>
      </c>
      <c r="Q8" s="56">
        <v>43.39</v>
      </c>
      <c r="R8" s="57">
        <v>-507.8</v>
      </c>
      <c r="S8" s="56">
        <v>-1768.71</v>
      </c>
      <c r="T8" s="59">
        <f>S8+R8+Q8</f>
        <v>-2233.1200000000003</v>
      </c>
      <c r="U8" s="439">
        <f>P8+T8</f>
        <v>297433.57</v>
      </c>
      <c r="V8" s="484"/>
      <c r="W8" s="61"/>
      <c r="X8" s="62"/>
      <c r="Y8" s="61"/>
      <c r="Z8" s="63"/>
      <c r="AA8" s="64"/>
      <c r="AB8" s="65">
        <f>O8-U8</f>
        <v>202443.33999999997</v>
      </c>
    </row>
    <row r="9" spans="2:29" ht="12.75">
      <c r="B9" s="48"/>
      <c r="C9" s="66" t="s">
        <v>20</v>
      </c>
      <c r="D9" s="391">
        <f>D10+D11+D12+D13</f>
        <v>24345.88</v>
      </c>
      <c r="E9" s="67">
        <f>E10+E12+E13+E11</f>
        <v>15225.520000000002</v>
      </c>
      <c r="F9" s="68">
        <f>F10+F12+F13+F11</f>
        <v>14899.780000000002</v>
      </c>
      <c r="G9" s="68">
        <f>G10+G12+G13+G11</f>
        <v>14578.08</v>
      </c>
      <c r="H9" s="375">
        <f>H10+H12+H11+H13</f>
        <v>44703.38</v>
      </c>
      <c r="I9" s="32">
        <f t="shared" si="0"/>
        <v>69049.26</v>
      </c>
      <c r="J9" s="31">
        <f>J10+J11+J12+J13</f>
        <v>415584.35000000003</v>
      </c>
      <c r="K9" s="69">
        <f>K10+K12+K11+K13</f>
        <v>259899.65000000002</v>
      </c>
      <c r="L9" s="70">
        <f>L10+L12+L11+L13</f>
        <v>254339.27</v>
      </c>
      <c r="M9" s="69">
        <f>M10+M12+M11+M13</f>
        <v>248847.86</v>
      </c>
      <c r="N9" s="71">
        <f>N10+N12+N11+N13</f>
        <v>763086.7799999999</v>
      </c>
      <c r="O9" s="415">
        <f>J9+N9</f>
        <v>1178671.13</v>
      </c>
      <c r="P9" s="437">
        <f>P10+P11+P12+P13</f>
        <v>362374</v>
      </c>
      <c r="Q9" s="72">
        <f>Q10+Q12+Q11+Q13</f>
        <v>165154.80000000002</v>
      </c>
      <c r="R9" s="68">
        <f>R10+R11+R12+R13</f>
        <v>189154.00999999998</v>
      </c>
      <c r="S9" s="72">
        <f>S10+S12+S11+S13</f>
        <v>226179.24</v>
      </c>
      <c r="T9" s="73">
        <f>T10+T12+T11+T13</f>
        <v>580488.05</v>
      </c>
      <c r="U9" s="437">
        <f>P9+T9</f>
        <v>942862.05</v>
      </c>
      <c r="V9" s="485"/>
      <c r="X9" s="74"/>
      <c r="Z9" s="75"/>
      <c r="AA9" s="76"/>
      <c r="AB9" s="65">
        <f aca="true" t="shared" si="1" ref="AB9:AB15">O9-U9</f>
        <v>235809.07999999984</v>
      </c>
      <c r="AC9" s="16">
        <f>AB10+AB12+AB13+AB11</f>
        <v>235809.07999999996</v>
      </c>
    </row>
    <row r="10" spans="2:28" ht="12.75">
      <c r="B10" s="35"/>
      <c r="C10" s="77" t="s">
        <v>21</v>
      </c>
      <c r="D10" s="396">
        <v>7488.95</v>
      </c>
      <c r="E10" s="78">
        <v>1241.02</v>
      </c>
      <c r="F10" s="603">
        <v>1297.38</v>
      </c>
      <c r="G10" s="603">
        <v>1328.09</v>
      </c>
      <c r="H10" s="376">
        <f aca="true" t="shared" si="2" ref="H10:H15">G10+F10+E10</f>
        <v>3866.4900000000002</v>
      </c>
      <c r="I10" s="515">
        <f t="shared" si="0"/>
        <v>11355.44</v>
      </c>
      <c r="J10" s="417">
        <v>127836.41</v>
      </c>
      <c r="K10" s="79">
        <v>21184.2</v>
      </c>
      <c r="L10" s="603">
        <v>22146.28</v>
      </c>
      <c r="M10" s="79">
        <v>22670.5</v>
      </c>
      <c r="N10" s="82">
        <f aca="true" t="shared" si="3" ref="N10:N15">K10+L10+M10</f>
        <v>66000.98</v>
      </c>
      <c r="O10" s="417">
        <f>N10+J10</f>
        <v>193837.39</v>
      </c>
      <c r="P10" s="446">
        <v>113008.01</v>
      </c>
      <c r="Q10" s="83">
        <v>13461.64</v>
      </c>
      <c r="R10" s="80">
        <v>16470.35</v>
      </c>
      <c r="S10" s="81">
        <v>20605.35</v>
      </c>
      <c r="T10" s="82">
        <f aca="true" t="shared" si="4" ref="T10:T15">S10+R10+Q10</f>
        <v>50537.34</v>
      </c>
      <c r="U10" s="446">
        <f>T10+P10</f>
        <v>163545.34999999998</v>
      </c>
      <c r="V10" s="486"/>
      <c r="W10" s="61"/>
      <c r="X10" s="62"/>
      <c r="Y10" s="61"/>
      <c r="Z10" s="84"/>
      <c r="AA10" s="85"/>
      <c r="AB10" s="65">
        <f t="shared" si="1"/>
        <v>30292.040000000037</v>
      </c>
    </row>
    <row r="11" spans="2:28" ht="12.75">
      <c r="B11" s="86"/>
      <c r="C11" s="77" t="s">
        <v>22</v>
      </c>
      <c r="D11" s="397">
        <v>7910.32</v>
      </c>
      <c r="E11" s="87">
        <v>46.86</v>
      </c>
      <c r="F11" s="514">
        <v>45.86</v>
      </c>
      <c r="G11" s="514">
        <v>2</v>
      </c>
      <c r="H11" s="376">
        <f t="shared" si="2"/>
        <v>94.72</v>
      </c>
      <c r="I11" s="516">
        <f t="shared" si="0"/>
        <v>8005.04</v>
      </c>
      <c r="J11" s="417">
        <v>135029.21</v>
      </c>
      <c r="K11" s="79">
        <v>799.91</v>
      </c>
      <c r="L11" s="603">
        <v>782.83</v>
      </c>
      <c r="M11" s="79">
        <v>34.15</v>
      </c>
      <c r="N11" s="82">
        <f t="shared" si="3"/>
        <v>1616.89</v>
      </c>
      <c r="O11" s="417">
        <f>J11+N11</f>
        <v>136646.1</v>
      </c>
      <c r="P11" s="446">
        <v>116278.31</v>
      </c>
      <c r="Q11" s="88">
        <v>508.3</v>
      </c>
      <c r="R11" s="89">
        <v>582.2</v>
      </c>
      <c r="S11" s="90">
        <v>31.03</v>
      </c>
      <c r="T11" s="82">
        <f t="shared" si="4"/>
        <v>1121.53</v>
      </c>
      <c r="U11" s="475">
        <f>P11+T11</f>
        <v>117399.84</v>
      </c>
      <c r="V11" s="487"/>
      <c r="W11" s="91"/>
      <c r="X11" s="92"/>
      <c r="Y11" s="91"/>
      <c r="Z11" s="93"/>
      <c r="AA11" s="85"/>
      <c r="AB11" s="65">
        <f t="shared" si="1"/>
        <v>19246.26000000001</v>
      </c>
    </row>
    <row r="12" spans="2:28" ht="12.75">
      <c r="B12" s="86"/>
      <c r="C12" s="94" t="s">
        <v>23</v>
      </c>
      <c r="D12" s="397">
        <v>7834.98</v>
      </c>
      <c r="E12" s="87">
        <v>13890.28</v>
      </c>
      <c r="F12" s="514">
        <v>13508.18</v>
      </c>
      <c r="G12" s="514">
        <v>13203.63</v>
      </c>
      <c r="H12" s="376">
        <f t="shared" si="2"/>
        <v>40602.09</v>
      </c>
      <c r="I12" s="515">
        <f t="shared" si="0"/>
        <v>48437.06999999999</v>
      </c>
      <c r="J12" s="421">
        <v>133743.15</v>
      </c>
      <c r="K12" s="79">
        <v>237107.09</v>
      </c>
      <c r="L12" s="603">
        <v>230584.64</v>
      </c>
      <c r="M12" s="79">
        <v>225385.97</v>
      </c>
      <c r="N12" s="82">
        <f t="shared" si="3"/>
        <v>693077.7</v>
      </c>
      <c r="O12" s="421">
        <f>N12+J12</f>
        <v>826820.85</v>
      </c>
      <c r="P12" s="476">
        <v>116178.65</v>
      </c>
      <c r="Q12" s="90">
        <v>150671.14</v>
      </c>
      <c r="R12" s="89">
        <v>171487.53</v>
      </c>
      <c r="S12" s="90">
        <v>204854.62</v>
      </c>
      <c r="T12" s="82">
        <f t="shared" si="4"/>
        <v>527013.29</v>
      </c>
      <c r="U12" s="449">
        <f>T12+P12</f>
        <v>643191.9400000001</v>
      </c>
      <c r="V12" s="488"/>
      <c r="W12" s="91"/>
      <c r="X12" s="92"/>
      <c r="Y12" s="91"/>
      <c r="Z12" s="93"/>
      <c r="AA12" s="326"/>
      <c r="AB12" s="65">
        <f t="shared" si="1"/>
        <v>183628.90999999992</v>
      </c>
    </row>
    <row r="13" spans="2:28" ht="12.75">
      <c r="B13" s="86"/>
      <c r="C13" s="94" t="s">
        <v>24</v>
      </c>
      <c r="D13" s="397">
        <v>1111.63</v>
      </c>
      <c r="E13" s="87">
        <v>47.36</v>
      </c>
      <c r="F13" s="514">
        <v>48.36</v>
      </c>
      <c r="G13" s="514">
        <v>44.36</v>
      </c>
      <c r="H13" s="377">
        <f t="shared" si="2"/>
        <v>140.07999999999998</v>
      </c>
      <c r="I13" s="516">
        <f t="shared" si="0"/>
        <v>1251.71</v>
      </c>
      <c r="J13" s="465">
        <v>18975.58</v>
      </c>
      <c r="K13" s="78">
        <v>808.45</v>
      </c>
      <c r="L13" s="603">
        <v>825.52</v>
      </c>
      <c r="M13" s="604">
        <v>757.24</v>
      </c>
      <c r="N13" s="82">
        <f t="shared" si="3"/>
        <v>2391.21</v>
      </c>
      <c r="O13" s="457">
        <f>J13+N13</f>
        <v>21366.79</v>
      </c>
      <c r="P13" s="470">
        <v>16909.03</v>
      </c>
      <c r="Q13" s="83">
        <v>513.72</v>
      </c>
      <c r="R13" s="80">
        <v>613.93</v>
      </c>
      <c r="S13" s="81">
        <v>688.24</v>
      </c>
      <c r="T13" s="82">
        <f t="shared" si="4"/>
        <v>1815.89</v>
      </c>
      <c r="U13" s="470">
        <f>P13+T13</f>
        <v>18724.92</v>
      </c>
      <c r="V13" s="511"/>
      <c r="W13" s="95"/>
      <c r="X13" s="62"/>
      <c r="Y13" s="61"/>
      <c r="Z13" s="84"/>
      <c r="AA13" s="512"/>
      <c r="AB13" s="65">
        <f t="shared" si="1"/>
        <v>2641.8700000000026</v>
      </c>
    </row>
    <row r="14" spans="2:28" ht="12.75">
      <c r="B14" s="86"/>
      <c r="C14" s="94" t="s">
        <v>25</v>
      </c>
      <c r="D14" s="398">
        <v>15770.96</v>
      </c>
      <c r="E14" s="96">
        <v>468.26</v>
      </c>
      <c r="F14" s="97">
        <v>475.02</v>
      </c>
      <c r="G14" s="97">
        <v>448.4</v>
      </c>
      <c r="H14" s="375">
        <f t="shared" si="2"/>
        <v>1391.6799999999998</v>
      </c>
      <c r="I14" s="384">
        <f t="shared" si="0"/>
        <v>17162.64</v>
      </c>
      <c r="J14" s="31">
        <v>207134.46</v>
      </c>
      <c r="K14" s="72">
        <v>11725.22</v>
      </c>
      <c r="L14" s="70">
        <v>5234.73</v>
      </c>
      <c r="M14" s="72">
        <v>5681.23</v>
      </c>
      <c r="N14" s="65">
        <f t="shared" si="3"/>
        <v>22641.179999999997</v>
      </c>
      <c r="O14" s="415">
        <f>N14+J14</f>
        <v>229775.63999999998</v>
      </c>
      <c r="P14" s="437">
        <v>207134.46</v>
      </c>
      <c r="Q14" s="72">
        <f aca="true" t="shared" si="5" ref="Q14:S15">K14</f>
        <v>11725.22</v>
      </c>
      <c r="R14" s="70">
        <f t="shared" si="5"/>
        <v>5234.73</v>
      </c>
      <c r="S14" s="69">
        <f t="shared" si="5"/>
        <v>5681.23</v>
      </c>
      <c r="T14" s="71">
        <f t="shared" si="4"/>
        <v>22641.18</v>
      </c>
      <c r="U14" s="437">
        <f>T14+P14</f>
        <v>229775.63999999998</v>
      </c>
      <c r="V14" s="485"/>
      <c r="W14" s="478"/>
      <c r="X14" s="74"/>
      <c r="Z14" s="75"/>
      <c r="AA14" s="76"/>
      <c r="AB14" s="65">
        <f t="shared" si="1"/>
        <v>0</v>
      </c>
    </row>
    <row r="15" spans="2:28" ht="13.5" thickBot="1">
      <c r="B15" s="86"/>
      <c r="C15" s="94" t="s">
        <v>26</v>
      </c>
      <c r="D15" s="398">
        <v>132.48</v>
      </c>
      <c r="E15" s="96">
        <v>20.04</v>
      </c>
      <c r="F15" s="97">
        <v>0</v>
      </c>
      <c r="G15" s="97">
        <v>22.2</v>
      </c>
      <c r="H15" s="378">
        <f t="shared" si="2"/>
        <v>42.239999999999995</v>
      </c>
      <c r="I15" s="385">
        <f t="shared" si="0"/>
        <v>174.71999999999997</v>
      </c>
      <c r="J15" s="98">
        <v>1875.75</v>
      </c>
      <c r="K15" s="99">
        <v>501.8</v>
      </c>
      <c r="L15" s="97">
        <v>0</v>
      </c>
      <c r="M15" s="100">
        <v>281.27</v>
      </c>
      <c r="N15" s="344">
        <f t="shared" si="3"/>
        <v>783.0699999999999</v>
      </c>
      <c r="O15" s="419">
        <f>J15+N15</f>
        <v>2658.8199999999997</v>
      </c>
      <c r="P15" s="440">
        <v>1875.75</v>
      </c>
      <c r="Q15" s="345">
        <f t="shared" si="5"/>
        <v>501.8</v>
      </c>
      <c r="R15" s="97">
        <f t="shared" si="5"/>
        <v>0</v>
      </c>
      <c r="S15" s="102">
        <f t="shared" si="5"/>
        <v>281.27</v>
      </c>
      <c r="T15" s="101">
        <f t="shared" si="4"/>
        <v>783.0699999999999</v>
      </c>
      <c r="U15" s="442">
        <f>P15+T15</f>
        <v>2658.8199999999997</v>
      </c>
      <c r="V15" s="489"/>
      <c r="W15" s="103"/>
      <c r="X15" s="104"/>
      <c r="Y15" s="103"/>
      <c r="Z15" s="105"/>
      <c r="AA15" s="106"/>
      <c r="AB15" s="65">
        <f t="shared" si="1"/>
        <v>0</v>
      </c>
    </row>
    <row r="16" spans="2:29" ht="12.75">
      <c r="B16" s="22">
        <v>2</v>
      </c>
      <c r="C16" s="107" t="s">
        <v>27</v>
      </c>
      <c r="D16" s="392">
        <f>D17+D18+D21</f>
        <v>287096.88999999996</v>
      </c>
      <c r="E16" s="24">
        <f>E17+E18+E21</f>
        <v>35297.05</v>
      </c>
      <c r="F16" s="25">
        <f>F17+F18+F21</f>
        <v>34818.3</v>
      </c>
      <c r="G16" s="25">
        <f>G17+G18+G21</f>
        <v>34422.920000000006</v>
      </c>
      <c r="H16" s="379">
        <f>H17+H18+H21</f>
        <v>104538.27</v>
      </c>
      <c r="I16" s="28">
        <f t="shared" si="0"/>
        <v>391635.16</v>
      </c>
      <c r="J16" s="27">
        <f>J17+J18+J21</f>
        <v>5263837.09</v>
      </c>
      <c r="K16" s="28">
        <f>K17+K18+K21</f>
        <v>652176.26</v>
      </c>
      <c r="L16" s="29">
        <f>L17+L18+L21</f>
        <v>639807.12</v>
      </c>
      <c r="M16" s="28">
        <f>M17+M18+M21</f>
        <v>633591.54</v>
      </c>
      <c r="N16" s="71">
        <f>N17+N18+N21</f>
        <v>1925574.92</v>
      </c>
      <c r="O16" s="415">
        <f>N16+J16</f>
        <v>7189412.01</v>
      </c>
      <c r="P16" s="437">
        <f>P17+P18+P21</f>
        <v>5466943.97</v>
      </c>
      <c r="Q16" s="32">
        <f>Q17+Q18+Q21</f>
        <v>585226</v>
      </c>
      <c r="R16" s="29">
        <f>R17+R18+R21</f>
        <v>718556.1799999999</v>
      </c>
      <c r="S16" s="28">
        <f>S17+S18+S21</f>
        <v>783174.99</v>
      </c>
      <c r="T16" s="30">
        <f>T17+T18+T21</f>
        <v>2086957.17</v>
      </c>
      <c r="U16" s="447">
        <f>P16+T16</f>
        <v>7553901.14</v>
      </c>
      <c r="V16" s="482">
        <v>19.04</v>
      </c>
      <c r="W16" s="108">
        <f>Q16/E16</f>
        <v>16.580025809522326</v>
      </c>
      <c r="X16" s="109">
        <f>R16/F16</f>
        <v>20.637313711467815</v>
      </c>
      <c r="Y16" s="109">
        <f>S16/G16</f>
        <v>22.75155594005389</v>
      </c>
      <c r="Z16" s="109">
        <f>T16/H16</f>
        <v>19.963570948706153</v>
      </c>
      <c r="AA16" s="34">
        <f>U16/I16</f>
        <v>19.288107686756216</v>
      </c>
      <c r="AB16" s="30">
        <f aca="true" t="shared" si="6" ref="AB16:AB39">O16-U16</f>
        <v>-364489.1299999999</v>
      </c>
      <c r="AC16" s="16">
        <f>AB17+AB18+AB21</f>
        <v>-364489.1300000001</v>
      </c>
    </row>
    <row r="17" spans="2:28" ht="12.75">
      <c r="B17" s="35"/>
      <c r="C17" s="341" t="s">
        <v>75</v>
      </c>
      <c r="D17" s="393">
        <v>249031.06</v>
      </c>
      <c r="E17" s="110">
        <v>28402.41</v>
      </c>
      <c r="F17" s="41">
        <v>28005.83</v>
      </c>
      <c r="G17" s="41">
        <v>27768.29</v>
      </c>
      <c r="H17" s="373">
        <f>G17+F17+E17</f>
        <v>84176.53</v>
      </c>
      <c r="I17" s="38">
        <f t="shared" si="0"/>
        <v>333207.58999999997</v>
      </c>
      <c r="J17" s="39">
        <v>4579680.38</v>
      </c>
      <c r="K17" s="40">
        <v>522320.26</v>
      </c>
      <c r="L17" s="41">
        <v>515027.04</v>
      </c>
      <c r="M17" s="40">
        <v>510658.73</v>
      </c>
      <c r="N17" s="42">
        <f>M17+L17+K17</f>
        <v>1548006.03</v>
      </c>
      <c r="O17" s="416">
        <f>J17+N17</f>
        <v>6127686.41</v>
      </c>
      <c r="P17" s="441">
        <v>4755408.96</v>
      </c>
      <c r="Q17" s="40">
        <v>468056.04</v>
      </c>
      <c r="R17" s="41">
        <v>578876.11</v>
      </c>
      <c r="S17" s="40">
        <v>632194.34</v>
      </c>
      <c r="T17" s="43">
        <f>S17+R17+Q17</f>
        <v>1679126.49</v>
      </c>
      <c r="U17" s="438">
        <f>T17+P17</f>
        <v>6434535.45</v>
      </c>
      <c r="V17" s="483">
        <v>96.3</v>
      </c>
      <c r="W17" s="44">
        <f>K17/Q17*100</f>
        <v>111.59353055245266</v>
      </c>
      <c r="X17" s="45">
        <f>L17/R17*100</f>
        <v>88.97016669076221</v>
      </c>
      <c r="Y17" s="45">
        <f>M17/S17*100</f>
        <v>80.7755934670342</v>
      </c>
      <c r="Z17" s="45">
        <f>N17/T17*100</f>
        <v>92.19115053089301</v>
      </c>
      <c r="AA17" s="513">
        <f>O17/U17*100</f>
        <v>95.23121688606129</v>
      </c>
      <c r="AB17" s="47">
        <f t="shared" si="6"/>
        <v>-306849.04000000004</v>
      </c>
    </row>
    <row r="18" spans="2:28" ht="12.75">
      <c r="B18" s="35"/>
      <c r="C18" s="77" t="s">
        <v>28</v>
      </c>
      <c r="D18" s="399">
        <f>D19+D20</f>
        <v>26462.85</v>
      </c>
      <c r="E18" s="111">
        <f>E19+E20</f>
        <v>6639.98</v>
      </c>
      <c r="F18" s="112">
        <f>F19+F20</f>
        <v>6535.54</v>
      </c>
      <c r="G18" s="112">
        <f>G19+G20</f>
        <v>6408.34</v>
      </c>
      <c r="H18" s="374">
        <f>H19+H20</f>
        <v>19583.86</v>
      </c>
      <c r="I18" s="54">
        <f t="shared" si="0"/>
        <v>46046.71</v>
      </c>
      <c r="J18" s="55">
        <f>J19+J20</f>
        <v>486651.74</v>
      </c>
      <c r="K18" s="113">
        <f>K19+K20</f>
        <v>122109.23999999999</v>
      </c>
      <c r="L18" s="112">
        <f>L19+L20</f>
        <v>120188.59</v>
      </c>
      <c r="M18" s="113">
        <f>M19+M20</f>
        <v>117849.38</v>
      </c>
      <c r="N18" s="59">
        <f>N19+N20</f>
        <v>360147.20999999996</v>
      </c>
      <c r="O18" s="420">
        <f>N18+J18</f>
        <v>846798.95</v>
      </c>
      <c r="P18" s="442">
        <f>P19+P20</f>
        <v>514030.04000000004</v>
      </c>
      <c r="Q18" s="113">
        <f>Q19+Q20</f>
        <v>109423.20000000001</v>
      </c>
      <c r="R18" s="112">
        <f>R19+R20</f>
        <v>135088.58</v>
      </c>
      <c r="S18" s="113">
        <f>S19+S20</f>
        <v>145897.22</v>
      </c>
      <c r="T18" s="114">
        <f>T19+T20</f>
        <v>390409</v>
      </c>
      <c r="U18" s="438">
        <f>P18+T18</f>
        <v>904439.04</v>
      </c>
      <c r="V18" s="483"/>
      <c r="W18" s="44"/>
      <c r="X18" s="45"/>
      <c r="Y18" s="45"/>
      <c r="Z18" s="115"/>
      <c r="AA18" s="46"/>
      <c r="AB18" s="65">
        <f t="shared" si="6"/>
        <v>-57640.090000000084</v>
      </c>
    </row>
    <row r="19" spans="2:28" ht="12.75">
      <c r="B19" s="35"/>
      <c r="C19" s="77" t="s">
        <v>21</v>
      </c>
      <c r="D19" s="396">
        <v>15376.06</v>
      </c>
      <c r="E19" s="83">
        <v>2524.16</v>
      </c>
      <c r="F19" s="80">
        <v>2796.32</v>
      </c>
      <c r="G19" s="80">
        <v>2738.73</v>
      </c>
      <c r="H19" s="377">
        <f>G19+F19+E19</f>
        <v>8059.21</v>
      </c>
      <c r="I19" s="517">
        <f t="shared" si="0"/>
        <v>23435.27</v>
      </c>
      <c r="J19" s="188">
        <v>282765.73</v>
      </c>
      <c r="K19" s="81">
        <v>46419.31</v>
      </c>
      <c r="L19" s="80">
        <v>51424.32</v>
      </c>
      <c r="M19" s="81">
        <v>50365.24</v>
      </c>
      <c r="N19" s="116">
        <f aca="true" t="shared" si="7" ref="N19:N25">M19+L19+K19</f>
        <v>148208.87</v>
      </c>
      <c r="O19" s="421">
        <f>J19+N19</f>
        <v>430974.6</v>
      </c>
      <c r="P19" s="469">
        <v>298427.26</v>
      </c>
      <c r="Q19" s="81">
        <v>41596.76</v>
      </c>
      <c r="R19" s="80">
        <v>57799.49</v>
      </c>
      <c r="S19" s="81">
        <v>62352.04</v>
      </c>
      <c r="T19" s="82">
        <f aca="true" t="shared" si="8" ref="T19:T24">S19+R19+Q19</f>
        <v>161748.29</v>
      </c>
      <c r="U19" s="446">
        <f>T19+P19</f>
        <v>460175.55000000005</v>
      </c>
      <c r="V19" s="486"/>
      <c r="W19" s="61"/>
      <c r="X19" s="62"/>
      <c r="Y19" s="62"/>
      <c r="Z19" s="117"/>
      <c r="AA19" s="85"/>
      <c r="AB19" s="65">
        <f t="shared" si="6"/>
        <v>-29200.95000000007</v>
      </c>
    </row>
    <row r="20" spans="2:28" ht="12.75">
      <c r="B20" s="35"/>
      <c r="C20" s="77" t="s">
        <v>29</v>
      </c>
      <c r="D20" s="396">
        <v>11086.79</v>
      </c>
      <c r="E20" s="83">
        <v>4115.82</v>
      </c>
      <c r="F20" s="80">
        <v>3739.22</v>
      </c>
      <c r="G20" s="80">
        <v>3669.61</v>
      </c>
      <c r="H20" s="377">
        <f>G20+F20+E20</f>
        <v>11524.65</v>
      </c>
      <c r="I20" s="517">
        <f t="shared" si="0"/>
        <v>22611.440000000002</v>
      </c>
      <c r="J20" s="188">
        <v>203886.01</v>
      </c>
      <c r="K20" s="81">
        <v>75689.93</v>
      </c>
      <c r="L20" s="80">
        <v>68764.27</v>
      </c>
      <c r="M20" s="81">
        <v>67484.14</v>
      </c>
      <c r="N20" s="116">
        <f t="shared" si="7"/>
        <v>211938.34</v>
      </c>
      <c r="O20" s="457">
        <f>N20+J20</f>
        <v>415824.35</v>
      </c>
      <c r="P20" s="446">
        <v>215602.78</v>
      </c>
      <c r="Q20" s="83">
        <v>67826.44</v>
      </c>
      <c r="R20" s="80">
        <v>77289.09</v>
      </c>
      <c r="S20" s="81">
        <v>83545.18</v>
      </c>
      <c r="T20" s="82">
        <f t="shared" si="8"/>
        <v>228660.71</v>
      </c>
      <c r="U20" s="446">
        <f>P20+T20</f>
        <v>444263.49</v>
      </c>
      <c r="V20" s="486"/>
      <c r="W20" s="61"/>
      <c r="X20" s="62"/>
      <c r="Y20" s="62"/>
      <c r="Z20" s="117"/>
      <c r="AA20" s="64"/>
      <c r="AB20" s="65">
        <f t="shared" si="6"/>
        <v>-28439.140000000014</v>
      </c>
    </row>
    <row r="21" spans="2:28" ht="13.5" thickBot="1">
      <c r="B21" s="118"/>
      <c r="C21" s="119" t="s">
        <v>30</v>
      </c>
      <c r="D21" s="400">
        <v>11602.98</v>
      </c>
      <c r="E21" s="99">
        <v>254.66</v>
      </c>
      <c r="F21" s="120">
        <v>276.93</v>
      </c>
      <c r="G21" s="120">
        <v>246.29</v>
      </c>
      <c r="H21" s="359">
        <f>G21+F21+E21</f>
        <v>777.88</v>
      </c>
      <c r="I21" s="386">
        <f t="shared" si="0"/>
        <v>12380.859999999999</v>
      </c>
      <c r="J21" s="31">
        <v>197504.97</v>
      </c>
      <c r="K21" s="122">
        <v>7746.76</v>
      </c>
      <c r="L21" s="123">
        <v>4591.49</v>
      </c>
      <c r="M21" s="122">
        <v>5083.43</v>
      </c>
      <c r="N21" s="124">
        <f t="shared" si="7"/>
        <v>17421.68</v>
      </c>
      <c r="O21" s="422">
        <f>J21+N21</f>
        <v>214926.65</v>
      </c>
      <c r="P21" s="443">
        <v>197504.97</v>
      </c>
      <c r="Q21" s="122">
        <f>K21</f>
        <v>7746.76</v>
      </c>
      <c r="R21" s="123">
        <f>L21</f>
        <v>4591.49</v>
      </c>
      <c r="S21" s="122">
        <f>M21</f>
        <v>5083.43</v>
      </c>
      <c r="T21" s="124">
        <f t="shared" si="8"/>
        <v>17421.68</v>
      </c>
      <c r="U21" s="443">
        <f>T21+P21</f>
        <v>214926.65</v>
      </c>
      <c r="V21" s="490"/>
      <c r="W21" s="125"/>
      <c r="X21" s="126"/>
      <c r="Y21" s="126"/>
      <c r="Z21" s="127"/>
      <c r="AA21" s="128"/>
      <c r="AB21" s="65">
        <f t="shared" si="6"/>
        <v>0</v>
      </c>
    </row>
    <row r="22" spans="2:29" ht="12.75">
      <c r="B22" s="48">
        <v>3</v>
      </c>
      <c r="C22" s="129" t="s">
        <v>31</v>
      </c>
      <c r="D22" s="402">
        <f>D23+D24</f>
        <v>9780</v>
      </c>
      <c r="E22" s="130">
        <f>E23+E24</f>
        <v>1275</v>
      </c>
      <c r="F22" s="131">
        <f>F23+F24</f>
        <v>1239</v>
      </c>
      <c r="G22" s="131">
        <f>G23+G24</f>
        <v>1239</v>
      </c>
      <c r="H22" s="358">
        <f>E22+F22+G22</f>
        <v>3753</v>
      </c>
      <c r="I22" s="593">
        <f t="shared" si="0"/>
        <v>13533</v>
      </c>
      <c r="J22" s="599">
        <f>J23+J24+J25</f>
        <v>1560227.95</v>
      </c>
      <c r="K22" s="132">
        <f>K23+K24+K25</f>
        <v>94210</v>
      </c>
      <c r="L22" s="133">
        <f>L23+L24+L25</f>
        <v>59990</v>
      </c>
      <c r="M22" s="132">
        <f>M23+M24+M25</f>
        <v>76195</v>
      </c>
      <c r="N22" s="134">
        <f t="shared" si="7"/>
        <v>230395</v>
      </c>
      <c r="O22" s="423">
        <f>N22+J22</f>
        <v>1790622.95</v>
      </c>
      <c r="P22" s="477">
        <f>P23+P24</f>
        <v>1554900.68</v>
      </c>
      <c r="Q22" s="135">
        <f>Q23+Q24</f>
        <v>211515.59999999998</v>
      </c>
      <c r="R22" s="133">
        <f>R23+R24</f>
        <v>247218.63</v>
      </c>
      <c r="S22" s="136">
        <f>S23+S24</f>
        <v>266878.45</v>
      </c>
      <c r="T22" s="134">
        <f t="shared" si="8"/>
        <v>725612.6799999999</v>
      </c>
      <c r="U22" s="448">
        <f>P22+T22</f>
        <v>2280513.36</v>
      </c>
      <c r="V22" s="491">
        <v>158.99</v>
      </c>
      <c r="W22" s="479">
        <f>Q22/E22</f>
        <v>165.8945882352941</v>
      </c>
      <c r="X22" s="137">
        <f>R22/F22</f>
        <v>199.53077481840194</v>
      </c>
      <c r="Y22" s="137">
        <f>S22/G22</f>
        <v>215.39826472962068</v>
      </c>
      <c r="Z22" s="137">
        <f>T22/H22</f>
        <v>193.34204103383956</v>
      </c>
      <c r="AA22" s="34">
        <f>U22/I22</f>
        <v>168.51499002438482</v>
      </c>
      <c r="AB22" s="138">
        <f t="shared" si="6"/>
        <v>-489890.4099999999</v>
      </c>
      <c r="AC22" s="139">
        <f>AB23+AB24+AB25</f>
        <v>-489890.4099999999</v>
      </c>
    </row>
    <row r="23" spans="2:29" ht="12.75">
      <c r="B23" s="35"/>
      <c r="C23" s="140" t="s">
        <v>32</v>
      </c>
      <c r="D23" s="403">
        <v>8544</v>
      </c>
      <c r="E23" s="141">
        <v>1108</v>
      </c>
      <c r="F23" s="142">
        <v>1239</v>
      </c>
      <c r="G23" s="142">
        <v>1054</v>
      </c>
      <c r="H23" s="143">
        <f>G23+F23+E23</f>
        <v>3401</v>
      </c>
      <c r="I23" s="594">
        <f t="shared" si="0"/>
        <v>11945</v>
      </c>
      <c r="J23" s="600">
        <v>529765</v>
      </c>
      <c r="K23" s="146">
        <v>83505</v>
      </c>
      <c r="L23" s="145">
        <v>59990</v>
      </c>
      <c r="M23" s="146">
        <v>63975</v>
      </c>
      <c r="N23" s="147">
        <f t="shared" si="7"/>
        <v>207470</v>
      </c>
      <c r="O23" s="424">
        <f>J23+N23</f>
        <v>737235</v>
      </c>
      <c r="P23" s="438">
        <v>1454640.21</v>
      </c>
      <c r="Q23" s="148">
        <v>177092.8</v>
      </c>
      <c r="R23" s="145">
        <v>218009.57</v>
      </c>
      <c r="S23" s="146">
        <v>235996.35</v>
      </c>
      <c r="T23" s="43">
        <f t="shared" si="8"/>
        <v>631098.72</v>
      </c>
      <c r="U23" s="438">
        <f>T23+P23</f>
        <v>2085738.93</v>
      </c>
      <c r="V23" s="483"/>
      <c r="W23" s="149"/>
      <c r="X23" s="150"/>
      <c r="Y23" s="150"/>
      <c r="Z23" s="150"/>
      <c r="AA23" s="151"/>
      <c r="AB23" s="65">
        <f t="shared" si="6"/>
        <v>-1348503.93</v>
      </c>
      <c r="AC23" s="139"/>
    </row>
    <row r="24" spans="2:29" ht="12.75">
      <c r="B24" s="35"/>
      <c r="C24" s="140" t="s">
        <v>33</v>
      </c>
      <c r="D24" s="403">
        <v>1236</v>
      </c>
      <c r="E24" s="141">
        <v>167</v>
      </c>
      <c r="F24" s="142">
        <v>0</v>
      </c>
      <c r="G24" s="142">
        <v>185</v>
      </c>
      <c r="H24" s="143">
        <f>G24+F24+E24</f>
        <v>352</v>
      </c>
      <c r="I24" s="594">
        <f t="shared" si="0"/>
        <v>1588</v>
      </c>
      <c r="J24" s="600">
        <v>80290</v>
      </c>
      <c r="K24" s="146">
        <v>10705</v>
      </c>
      <c r="L24" s="145">
        <v>0</v>
      </c>
      <c r="M24" s="146">
        <v>12220</v>
      </c>
      <c r="N24" s="147">
        <f t="shared" si="7"/>
        <v>22925</v>
      </c>
      <c r="O24" s="424">
        <f>N24+J24</f>
        <v>103215</v>
      </c>
      <c r="P24" s="438">
        <v>100260.47</v>
      </c>
      <c r="Q24" s="148">
        <v>34422.8</v>
      </c>
      <c r="R24" s="145">
        <v>29209.06</v>
      </c>
      <c r="S24" s="146">
        <v>30882.1</v>
      </c>
      <c r="T24" s="43">
        <f t="shared" si="8"/>
        <v>94513.96</v>
      </c>
      <c r="U24" s="438">
        <f>P24+T24</f>
        <v>194774.43</v>
      </c>
      <c r="V24" s="483"/>
      <c r="W24" s="480"/>
      <c r="X24" s="150"/>
      <c r="Y24" s="150"/>
      <c r="Z24" s="150"/>
      <c r="AA24" s="151"/>
      <c r="AB24" s="65">
        <f t="shared" si="6"/>
        <v>-91559.43</v>
      </c>
      <c r="AC24" s="139"/>
    </row>
    <row r="25" spans="2:29" ht="12.75">
      <c r="B25" s="86"/>
      <c r="C25" s="152" t="s">
        <v>34</v>
      </c>
      <c r="D25" s="401"/>
      <c r="E25" s="153"/>
      <c r="F25" s="154"/>
      <c r="G25" s="154"/>
      <c r="H25" s="155"/>
      <c r="I25" s="595"/>
      <c r="J25" s="601">
        <v>950172.95</v>
      </c>
      <c r="K25" s="597"/>
      <c r="L25" s="348"/>
      <c r="M25" s="346"/>
      <c r="N25" s="347">
        <f t="shared" si="7"/>
        <v>0</v>
      </c>
      <c r="O25" s="425">
        <f>J25+N25</f>
        <v>950172.95</v>
      </c>
      <c r="P25" s="444"/>
      <c r="Q25" s="135"/>
      <c r="R25" s="133"/>
      <c r="S25" s="136"/>
      <c r="T25" s="157"/>
      <c r="U25" s="444"/>
      <c r="V25" s="492"/>
      <c r="W25" s="481"/>
      <c r="X25" s="156"/>
      <c r="Y25" s="156"/>
      <c r="Z25" s="156"/>
      <c r="AA25" s="158"/>
      <c r="AB25" s="65">
        <f t="shared" si="6"/>
        <v>950172.95</v>
      </c>
      <c r="AC25" s="139"/>
    </row>
    <row r="26" spans="2:29" ht="13.5" thickBot="1">
      <c r="B26" s="159"/>
      <c r="C26" s="160" t="s">
        <v>35</v>
      </c>
      <c r="D26" s="404"/>
      <c r="E26" s="161"/>
      <c r="F26" s="162"/>
      <c r="G26" s="162"/>
      <c r="H26" s="163">
        <f>G26+F26+E26</f>
        <v>0</v>
      </c>
      <c r="I26" s="596">
        <f>H26+D26</f>
        <v>0</v>
      </c>
      <c r="J26" s="602"/>
      <c r="K26" s="598"/>
      <c r="L26" s="164"/>
      <c r="M26" s="165"/>
      <c r="N26" s="166"/>
      <c r="O26" s="426"/>
      <c r="P26" s="445"/>
      <c r="Q26" s="167"/>
      <c r="R26" s="168"/>
      <c r="S26" s="169"/>
      <c r="T26" s="170"/>
      <c r="U26" s="445"/>
      <c r="V26" s="493"/>
      <c r="W26" s="171"/>
      <c r="X26" s="164"/>
      <c r="Y26" s="164"/>
      <c r="Z26" s="164"/>
      <c r="AA26" s="172"/>
      <c r="AB26" s="65">
        <f t="shared" si="6"/>
        <v>0</v>
      </c>
      <c r="AC26" s="139"/>
    </row>
    <row r="27" spans="2:29" ht="12.75">
      <c r="B27" s="48">
        <v>4</v>
      </c>
      <c r="C27" s="173" t="s">
        <v>102</v>
      </c>
      <c r="D27" s="405">
        <f aca="true" t="shared" si="9" ref="D27:N27">D28+D29+D32</f>
        <v>6825.518</v>
      </c>
      <c r="E27" s="174">
        <f t="shared" si="9"/>
        <v>738.6899999999999</v>
      </c>
      <c r="F27" s="175">
        <f t="shared" si="9"/>
        <v>702.68</v>
      </c>
      <c r="G27" s="354">
        <f t="shared" si="9"/>
        <v>687.603</v>
      </c>
      <c r="H27" s="355">
        <f t="shared" si="9"/>
        <v>2128.9729999999995</v>
      </c>
      <c r="I27" s="370">
        <f t="shared" si="9"/>
        <v>8954.491</v>
      </c>
      <c r="J27" s="176">
        <f t="shared" si="9"/>
        <v>1097425.4000000001</v>
      </c>
      <c r="K27" s="32">
        <f t="shared" si="9"/>
        <v>118923.12</v>
      </c>
      <c r="L27" s="177">
        <f t="shared" si="9"/>
        <v>112778.96999999999</v>
      </c>
      <c r="M27" s="32">
        <f t="shared" si="9"/>
        <v>110519.38</v>
      </c>
      <c r="N27" s="71">
        <f t="shared" si="9"/>
        <v>342221.47000000003</v>
      </c>
      <c r="O27" s="415">
        <f>N27+J27</f>
        <v>1439646.87</v>
      </c>
      <c r="P27" s="437">
        <f>P28+P29+P32</f>
        <v>1071584.33</v>
      </c>
      <c r="Q27" s="32">
        <f>Q28+Q29+Q32</f>
        <v>95303.34000000001</v>
      </c>
      <c r="R27" s="177">
        <f>R28+R29+R32</f>
        <v>128698.49</v>
      </c>
      <c r="S27" s="32">
        <f>S28+S29+S32</f>
        <v>166835.77</v>
      </c>
      <c r="T27" s="71">
        <f>S27+R27+Q27</f>
        <v>390837.60000000003</v>
      </c>
      <c r="U27" s="437">
        <f>T27+P27</f>
        <v>1462421.9300000002</v>
      </c>
      <c r="V27" s="485">
        <v>157</v>
      </c>
      <c r="W27" s="2">
        <f>Q27/E27</f>
        <v>129.01669171100193</v>
      </c>
      <c r="X27" s="178">
        <f>R27/F27</f>
        <v>183.15376842944158</v>
      </c>
      <c r="Y27" s="178">
        <f>S27/G27</f>
        <v>242.63385994534636</v>
      </c>
      <c r="Z27" s="178">
        <f>T27/H27</f>
        <v>183.58034601660054</v>
      </c>
      <c r="AA27" s="34">
        <f>U27/I27</f>
        <v>163.31714778651295</v>
      </c>
      <c r="AB27" s="30">
        <f t="shared" si="6"/>
        <v>-22775.060000000056</v>
      </c>
      <c r="AC27" s="16">
        <f>AB28+AB29+AB32</f>
        <v>-22775.060000000056</v>
      </c>
    </row>
    <row r="28" spans="2:28" ht="12.75">
      <c r="B28" s="35"/>
      <c r="C28" s="342" t="s">
        <v>76</v>
      </c>
      <c r="D28" s="393">
        <v>5072.37</v>
      </c>
      <c r="E28" s="110">
        <v>563.6</v>
      </c>
      <c r="F28" s="41">
        <v>563.73</v>
      </c>
      <c r="G28" s="179">
        <v>560.89</v>
      </c>
      <c r="H28" s="180">
        <f>G28+F28+E28</f>
        <v>1688.2199999999998</v>
      </c>
      <c r="I28" s="387">
        <f aca="true" t="shared" si="10" ref="I28:I39">H28+D28</f>
        <v>6760.59</v>
      </c>
      <c r="J28" s="456">
        <v>815496.25</v>
      </c>
      <c r="K28" s="40">
        <v>90620.39</v>
      </c>
      <c r="L28" s="41">
        <v>90642.15</v>
      </c>
      <c r="M28" s="40">
        <v>90114.78</v>
      </c>
      <c r="N28" s="43">
        <f>M28+L28+K28</f>
        <v>271377.32</v>
      </c>
      <c r="O28" s="427">
        <f>J28+N28</f>
        <v>1086873.57</v>
      </c>
      <c r="P28" s="438">
        <v>798779.87</v>
      </c>
      <c r="Q28" s="182">
        <v>72688.94</v>
      </c>
      <c r="R28" s="41">
        <v>103309.77</v>
      </c>
      <c r="S28" s="40">
        <v>136157.02</v>
      </c>
      <c r="T28" s="43">
        <f>S28+R28+Q28</f>
        <v>312155.73</v>
      </c>
      <c r="U28" s="438">
        <f>P28+T28</f>
        <v>1110935.6</v>
      </c>
      <c r="V28" s="483">
        <v>102.09</v>
      </c>
      <c r="W28" s="44">
        <f>K28/Q28*100</f>
        <v>124.6687460293134</v>
      </c>
      <c r="X28" s="45">
        <f>L28/R28*100</f>
        <v>87.73821682111962</v>
      </c>
      <c r="Y28" s="45">
        <f>M28/S28*100</f>
        <v>66.18445380194132</v>
      </c>
      <c r="Z28" s="45">
        <f>N28/T28*100</f>
        <v>86.93651723131913</v>
      </c>
      <c r="AA28" s="513">
        <f>O28/U28*100</f>
        <v>97.83407517051394</v>
      </c>
      <c r="AB28" s="47">
        <f t="shared" si="6"/>
        <v>-24062.030000000028</v>
      </c>
    </row>
    <row r="29" spans="2:28" ht="12.75">
      <c r="B29" s="35"/>
      <c r="C29" s="183" t="s">
        <v>28</v>
      </c>
      <c r="D29" s="399">
        <f>D30+D31</f>
        <v>1740.638</v>
      </c>
      <c r="E29" s="111">
        <f>E30+E31</f>
        <v>173.7</v>
      </c>
      <c r="F29" s="112">
        <f>F30+F31</f>
        <v>137.56</v>
      </c>
      <c r="G29" s="356">
        <f>G30+G31</f>
        <v>125.35300000000001</v>
      </c>
      <c r="H29" s="357">
        <f>H30+H31</f>
        <v>436.61300000000006</v>
      </c>
      <c r="I29" s="508">
        <f t="shared" si="10"/>
        <v>2177.251</v>
      </c>
      <c r="J29" s="240">
        <f>J30+J31</f>
        <v>279948.12</v>
      </c>
      <c r="K29" s="113">
        <f>K30+K31</f>
        <v>28090.87</v>
      </c>
      <c r="L29" s="112">
        <f>L30+L31</f>
        <v>21957.489999999998</v>
      </c>
      <c r="M29" s="113">
        <f>M30+M31</f>
        <v>20155.510000000002</v>
      </c>
      <c r="N29" s="59">
        <f>N30+N31</f>
        <v>70203.87</v>
      </c>
      <c r="O29" s="389">
        <f>N29+J29</f>
        <v>350151.99</v>
      </c>
      <c r="P29" s="438">
        <f>P30+P31</f>
        <v>270823.43</v>
      </c>
      <c r="Q29" s="184">
        <f>Q30+Q31</f>
        <v>22402.54</v>
      </c>
      <c r="R29" s="112">
        <f>R30+R31</f>
        <v>25209.39</v>
      </c>
      <c r="S29" s="113">
        <f>S30+S31</f>
        <v>30429.660000000003</v>
      </c>
      <c r="T29" s="59">
        <f>T30+T31</f>
        <v>78041.59</v>
      </c>
      <c r="U29" s="438">
        <f>T29+P29</f>
        <v>348865.02</v>
      </c>
      <c r="V29" s="483"/>
      <c r="W29" s="44"/>
      <c r="X29" s="45"/>
      <c r="Y29" s="45"/>
      <c r="Z29" s="115"/>
      <c r="AA29" s="46"/>
      <c r="AB29" s="65">
        <f t="shared" si="6"/>
        <v>1286.969999999972</v>
      </c>
    </row>
    <row r="30" spans="2:28" ht="12.75">
      <c r="B30" s="35"/>
      <c r="C30" s="183" t="s">
        <v>36</v>
      </c>
      <c r="D30" s="396">
        <v>1064.25</v>
      </c>
      <c r="E30" s="83">
        <v>124.65</v>
      </c>
      <c r="F30" s="80">
        <v>100.95</v>
      </c>
      <c r="G30" s="185">
        <v>72.11</v>
      </c>
      <c r="H30" s="186">
        <f aca="true" t="shared" si="11" ref="H30:H38">G30+F30+E30</f>
        <v>297.71000000000004</v>
      </c>
      <c r="I30" s="518">
        <f t="shared" si="10"/>
        <v>1361.96</v>
      </c>
      <c r="J30" s="187">
        <v>171120.75</v>
      </c>
      <c r="K30" s="81">
        <v>20204.12</v>
      </c>
      <c r="L30" s="80">
        <v>16070.97</v>
      </c>
      <c r="M30" s="81">
        <v>11594.57</v>
      </c>
      <c r="N30" s="82">
        <f>M30+L30+K30</f>
        <v>47869.66</v>
      </c>
      <c r="O30" s="417">
        <f>J30+N30</f>
        <v>218990.41</v>
      </c>
      <c r="P30" s="446">
        <v>167597.39</v>
      </c>
      <c r="Q30" s="79">
        <v>16076.43</v>
      </c>
      <c r="R30" s="80">
        <v>18500.21</v>
      </c>
      <c r="S30" s="81">
        <v>17504.83</v>
      </c>
      <c r="T30" s="82">
        <f aca="true" t="shared" si="12" ref="T30:T38">S30+R30+Q30</f>
        <v>52081.47</v>
      </c>
      <c r="U30" s="439">
        <f>P30+T30</f>
        <v>219678.86000000002</v>
      </c>
      <c r="V30" s="484"/>
      <c r="W30" s="61"/>
      <c r="X30" s="62"/>
      <c r="Y30" s="62"/>
      <c r="Z30" s="117"/>
      <c r="AA30" s="85"/>
      <c r="AB30" s="116">
        <f t="shared" si="6"/>
        <v>-688.4500000000116</v>
      </c>
    </row>
    <row r="31" spans="2:28" ht="12.75">
      <c r="B31" s="35"/>
      <c r="C31" s="183" t="s">
        <v>37</v>
      </c>
      <c r="D31" s="406">
        <v>676.388</v>
      </c>
      <c r="E31" s="591">
        <v>49.05</v>
      </c>
      <c r="F31" s="592">
        <v>36.61</v>
      </c>
      <c r="G31" s="185">
        <v>53.243</v>
      </c>
      <c r="H31" s="218">
        <f t="shared" si="11"/>
        <v>138.90300000000002</v>
      </c>
      <c r="I31" s="519">
        <f t="shared" si="10"/>
        <v>815.291</v>
      </c>
      <c r="J31" s="187">
        <v>108827.37</v>
      </c>
      <c r="K31" s="81">
        <v>7886.75</v>
      </c>
      <c r="L31" s="80">
        <v>5886.52</v>
      </c>
      <c r="M31" s="81">
        <v>8560.94</v>
      </c>
      <c r="N31" s="82">
        <f>M31+L31+K31</f>
        <v>22334.21</v>
      </c>
      <c r="O31" s="417">
        <f>N31+J31</f>
        <v>131161.58</v>
      </c>
      <c r="P31" s="446">
        <v>103226.04</v>
      </c>
      <c r="Q31" s="78">
        <v>6326.11</v>
      </c>
      <c r="R31" s="80">
        <v>6709.18</v>
      </c>
      <c r="S31" s="81">
        <v>12924.83</v>
      </c>
      <c r="T31" s="82">
        <f t="shared" si="12"/>
        <v>25960.120000000003</v>
      </c>
      <c r="U31" s="439">
        <f>T31+P31</f>
        <v>129186.16</v>
      </c>
      <c r="V31" s="484"/>
      <c r="W31" s="61"/>
      <c r="X31" s="62"/>
      <c r="Y31" s="61"/>
      <c r="Z31" s="63"/>
      <c r="AA31" s="64"/>
      <c r="AB31" s="116">
        <f t="shared" si="6"/>
        <v>1975.4199999999837</v>
      </c>
    </row>
    <row r="32" spans="2:28" ht="13.5" thickBot="1">
      <c r="B32" s="118"/>
      <c r="C32" s="189" t="s">
        <v>30</v>
      </c>
      <c r="D32" s="400">
        <v>12.51</v>
      </c>
      <c r="E32" s="190">
        <v>1.39</v>
      </c>
      <c r="F32" s="123">
        <v>1.39</v>
      </c>
      <c r="G32" s="126">
        <v>1.36</v>
      </c>
      <c r="H32" s="191">
        <f t="shared" si="11"/>
        <v>4.14</v>
      </c>
      <c r="I32" s="191">
        <f t="shared" si="10"/>
        <v>16.65</v>
      </c>
      <c r="J32" s="192">
        <v>1981.03</v>
      </c>
      <c r="K32" s="122">
        <v>211.86</v>
      </c>
      <c r="L32" s="123">
        <v>179.33</v>
      </c>
      <c r="M32" s="193">
        <v>249.09</v>
      </c>
      <c r="N32" s="194">
        <f>M32+L32+K32</f>
        <v>640.28</v>
      </c>
      <c r="O32" s="422">
        <f>J32+N32</f>
        <v>2621.31</v>
      </c>
      <c r="P32" s="443">
        <v>1981.03</v>
      </c>
      <c r="Q32" s="578">
        <f>K32</f>
        <v>211.86</v>
      </c>
      <c r="R32" s="123">
        <f>L32</f>
        <v>179.33</v>
      </c>
      <c r="S32" s="193">
        <f>M32</f>
        <v>249.09</v>
      </c>
      <c r="T32" s="194">
        <f t="shared" si="12"/>
        <v>640.28</v>
      </c>
      <c r="U32" s="443">
        <f>P32+T32</f>
        <v>2621.31</v>
      </c>
      <c r="V32" s="490"/>
      <c r="W32" s="125"/>
      <c r="X32" s="126"/>
      <c r="Y32" s="125"/>
      <c r="Z32" s="195"/>
      <c r="AA32" s="128"/>
      <c r="AB32" s="386">
        <f t="shared" si="6"/>
        <v>0</v>
      </c>
    </row>
    <row r="33" spans="2:29" ht="12.75">
      <c r="B33" s="48">
        <v>5</v>
      </c>
      <c r="C33" s="129" t="s">
        <v>90</v>
      </c>
      <c r="D33" s="391">
        <f>D34+D35+D38</f>
        <v>1159.258</v>
      </c>
      <c r="E33" s="310">
        <f>E34+E35+E38</f>
        <v>1082.6900000000003</v>
      </c>
      <c r="F33" s="70">
        <f>F34+F35+F38</f>
        <v>1322.68</v>
      </c>
      <c r="G33" s="541">
        <f>G34+G35+G38</f>
        <v>969.603</v>
      </c>
      <c r="H33" s="370">
        <f t="shared" si="11"/>
        <v>3374.973</v>
      </c>
      <c r="I33" s="370">
        <f aca="true" t="shared" si="13" ref="I33:I38">H33+D33</f>
        <v>4534.231</v>
      </c>
      <c r="J33" s="176">
        <f aca="true" t="shared" si="14" ref="J33:S33">J34+J35+J38</f>
        <v>57870.12</v>
      </c>
      <c r="K33" s="32">
        <f t="shared" si="14"/>
        <v>54032.149999999994</v>
      </c>
      <c r="L33" s="177">
        <f t="shared" si="14"/>
        <v>65959.81</v>
      </c>
      <c r="M33" s="32">
        <f t="shared" si="14"/>
        <v>48355.07</v>
      </c>
      <c r="N33" s="71">
        <f t="shared" si="14"/>
        <v>168347.03000000003</v>
      </c>
      <c r="O33" s="415">
        <f t="shared" si="14"/>
        <v>226217.15</v>
      </c>
      <c r="P33" s="437">
        <f t="shared" si="14"/>
        <v>3156.91</v>
      </c>
      <c r="Q33" s="580">
        <f t="shared" si="14"/>
        <v>39696.479999999996</v>
      </c>
      <c r="R33" s="177">
        <f t="shared" si="14"/>
        <v>19859.39</v>
      </c>
      <c r="S33" s="32">
        <f t="shared" si="14"/>
        <v>28925.489999999998</v>
      </c>
      <c r="T33" s="71">
        <f t="shared" si="12"/>
        <v>88481.35999999999</v>
      </c>
      <c r="U33" s="437">
        <f>T33+P33</f>
        <v>91638.26999999999</v>
      </c>
      <c r="V33" s="485">
        <v>2.72</v>
      </c>
      <c r="W33" s="585">
        <f>Q33/E33</f>
        <v>36.664677793274144</v>
      </c>
      <c r="X33" s="2">
        <f>R33/F33</f>
        <v>15.01450842229413</v>
      </c>
      <c r="Y33" s="178">
        <f>S33/G33</f>
        <v>29.83230249906405</v>
      </c>
      <c r="Z33" s="178">
        <f>T33/H33</f>
        <v>26.216908994531213</v>
      </c>
      <c r="AA33" s="34">
        <f>U33/I33</f>
        <v>20.21032232367517</v>
      </c>
      <c r="AB33" s="30">
        <f aca="true" t="shared" si="15" ref="AB33:AB38">O33-U33</f>
        <v>134578.88</v>
      </c>
      <c r="AC33" s="16">
        <f>AB34+AB35+AB38</f>
        <v>134578.88</v>
      </c>
    </row>
    <row r="34" spans="2:28" ht="12.75">
      <c r="B34" s="35"/>
      <c r="C34" s="342" t="s">
        <v>91</v>
      </c>
      <c r="D34" s="569">
        <v>563.97</v>
      </c>
      <c r="E34" s="570">
        <v>563.6</v>
      </c>
      <c r="F34" s="571">
        <v>563.73</v>
      </c>
      <c r="G34" s="537">
        <v>560.89</v>
      </c>
      <c r="H34" s="538">
        <f t="shared" si="11"/>
        <v>1688.2199999999998</v>
      </c>
      <c r="I34" s="538">
        <f t="shared" si="13"/>
        <v>2252.1899999999996</v>
      </c>
      <c r="J34" s="574">
        <v>28153.38</v>
      </c>
      <c r="K34" s="567">
        <v>28134.91</v>
      </c>
      <c r="L34" s="537">
        <v>28141.4</v>
      </c>
      <c r="M34" s="543">
        <v>27999.63</v>
      </c>
      <c r="N34" s="545">
        <f>M34+L34+K34</f>
        <v>84275.94</v>
      </c>
      <c r="O34" s="546">
        <f>N34+J34</f>
        <v>112429.32</v>
      </c>
      <c r="P34" s="577">
        <v>1503.86</v>
      </c>
      <c r="Q34" s="581">
        <v>20688.81</v>
      </c>
      <c r="R34" s="582">
        <v>8451.29</v>
      </c>
      <c r="S34" s="543">
        <v>16744.31</v>
      </c>
      <c r="T34" s="565">
        <f t="shared" si="12"/>
        <v>45884.41</v>
      </c>
      <c r="U34" s="566">
        <f>P34+T34</f>
        <v>47388.270000000004</v>
      </c>
      <c r="V34" s="483">
        <v>1872.07</v>
      </c>
      <c r="W34" s="586">
        <f>K34/Q34*100</f>
        <v>135.9909535637864</v>
      </c>
      <c r="X34" s="44">
        <f>L34/R34*100</f>
        <v>332.98348536140634</v>
      </c>
      <c r="Y34" s="45">
        <f>M34/S34*100</f>
        <v>167.21877461657124</v>
      </c>
      <c r="Z34" s="45">
        <f>N34/T34*100</f>
        <v>183.67009622658327</v>
      </c>
      <c r="AA34" s="513">
        <f>O34/U34*100</f>
        <v>237.2513704340758</v>
      </c>
      <c r="AB34" s="47">
        <f t="shared" si="15"/>
        <v>65041.05</v>
      </c>
    </row>
    <row r="35" spans="2:28" ht="12.75">
      <c r="B35" s="35"/>
      <c r="C35" s="531" t="s">
        <v>28</v>
      </c>
      <c r="D35" s="391">
        <f>D36+D37</f>
        <v>593.898</v>
      </c>
      <c r="E35" s="310">
        <f>E36+E37</f>
        <v>517.7</v>
      </c>
      <c r="F35" s="70">
        <f>F36+F37</f>
        <v>757.5600000000001</v>
      </c>
      <c r="G35" s="70">
        <f>G36+G37</f>
        <v>407.353</v>
      </c>
      <c r="H35" s="521">
        <f t="shared" si="11"/>
        <v>1682.613</v>
      </c>
      <c r="I35" s="540">
        <f t="shared" si="13"/>
        <v>2276.511</v>
      </c>
      <c r="J35" s="176">
        <f aca="true" t="shared" si="16" ref="J35:S35">J36+J37</f>
        <v>29647.36</v>
      </c>
      <c r="K35" s="69">
        <f t="shared" si="16"/>
        <v>25893.46</v>
      </c>
      <c r="L35" s="70">
        <f t="shared" si="16"/>
        <v>37767.44</v>
      </c>
      <c r="M35" s="564">
        <f t="shared" si="16"/>
        <v>20335.02</v>
      </c>
      <c r="N35" s="71">
        <f t="shared" si="16"/>
        <v>83995.92000000001</v>
      </c>
      <c r="O35" s="415">
        <f t="shared" si="16"/>
        <v>113643.28</v>
      </c>
      <c r="P35" s="437">
        <f t="shared" si="16"/>
        <v>1583.67</v>
      </c>
      <c r="Q35" s="72">
        <f t="shared" si="16"/>
        <v>19003.89</v>
      </c>
      <c r="R35" s="70">
        <f t="shared" si="16"/>
        <v>11357.13</v>
      </c>
      <c r="S35" s="69">
        <f t="shared" si="16"/>
        <v>12160.759999999998</v>
      </c>
      <c r="T35" s="71">
        <f t="shared" si="12"/>
        <v>42521.78</v>
      </c>
      <c r="U35" s="437">
        <f>T35+P35</f>
        <v>44105.45</v>
      </c>
      <c r="V35" s="483"/>
      <c r="W35" s="44"/>
      <c r="X35" s="45"/>
      <c r="Y35" s="45"/>
      <c r="Z35" s="115"/>
      <c r="AA35" s="46"/>
      <c r="AB35" s="65">
        <f t="shared" si="15"/>
        <v>69537.83</v>
      </c>
    </row>
    <row r="36" spans="2:28" ht="12.75">
      <c r="B36" s="35"/>
      <c r="C36" s="533" t="s">
        <v>36</v>
      </c>
      <c r="D36" s="572">
        <v>114.65</v>
      </c>
      <c r="E36" s="522">
        <v>124.65</v>
      </c>
      <c r="F36" s="352">
        <v>100.95</v>
      </c>
      <c r="G36" s="352">
        <v>72.11</v>
      </c>
      <c r="H36" s="524">
        <f t="shared" si="11"/>
        <v>297.71000000000004</v>
      </c>
      <c r="I36" s="524">
        <f t="shared" si="13"/>
        <v>412.36</v>
      </c>
      <c r="J36" s="575">
        <v>5723.33</v>
      </c>
      <c r="K36" s="563">
        <v>6222.53</v>
      </c>
      <c r="L36" s="352">
        <v>5039.42</v>
      </c>
      <c r="M36" s="563">
        <v>3599.71</v>
      </c>
      <c r="N36" s="544">
        <f>M36+L36+K36</f>
        <v>14861.66</v>
      </c>
      <c r="O36" s="457">
        <f>N36+J36</f>
        <v>20584.989999999998</v>
      </c>
      <c r="P36" s="470">
        <v>305.72</v>
      </c>
      <c r="Q36" s="583">
        <v>4575.69</v>
      </c>
      <c r="R36" s="584">
        <v>1513.41</v>
      </c>
      <c r="S36" s="563">
        <v>2152.71</v>
      </c>
      <c r="T36" s="544">
        <f t="shared" si="12"/>
        <v>8241.81</v>
      </c>
      <c r="U36" s="470">
        <f>P36+T36</f>
        <v>8547.529999999999</v>
      </c>
      <c r="V36" s="484"/>
      <c r="W36" s="61"/>
      <c r="X36" s="62"/>
      <c r="Y36" s="62"/>
      <c r="Z36" s="117"/>
      <c r="AA36" s="85"/>
      <c r="AB36" s="116">
        <f t="shared" si="15"/>
        <v>12037.46</v>
      </c>
    </row>
    <row r="37" spans="2:28" ht="12.75">
      <c r="B37" s="35"/>
      <c r="C37" s="532" t="s">
        <v>37</v>
      </c>
      <c r="D37" s="573">
        <v>479.248</v>
      </c>
      <c r="E37" s="522">
        <v>393.05</v>
      </c>
      <c r="F37" s="352">
        <v>656.61</v>
      </c>
      <c r="G37" s="539">
        <v>335.243</v>
      </c>
      <c r="H37" s="540">
        <f t="shared" si="11"/>
        <v>1384.903</v>
      </c>
      <c r="I37" s="540">
        <f t="shared" si="13"/>
        <v>1864.151</v>
      </c>
      <c r="J37" s="575">
        <v>23924.03</v>
      </c>
      <c r="K37" s="563">
        <v>19670.93</v>
      </c>
      <c r="L37" s="352">
        <v>32728.02</v>
      </c>
      <c r="M37" s="563">
        <v>16735.31</v>
      </c>
      <c r="N37" s="544">
        <f>M37+L37+K37</f>
        <v>69134.26000000001</v>
      </c>
      <c r="O37" s="457">
        <f>N37+J37</f>
        <v>93058.29000000001</v>
      </c>
      <c r="P37" s="470">
        <v>1277.95</v>
      </c>
      <c r="Q37" s="583">
        <v>14428.2</v>
      </c>
      <c r="R37" s="584">
        <v>9843.72</v>
      </c>
      <c r="S37" s="563">
        <v>10008.05</v>
      </c>
      <c r="T37" s="544">
        <f t="shared" si="12"/>
        <v>34279.97</v>
      </c>
      <c r="U37" s="470">
        <f>T37+P37</f>
        <v>35557.92</v>
      </c>
      <c r="V37" s="484"/>
      <c r="W37" s="61"/>
      <c r="X37" s="62"/>
      <c r="Y37" s="61"/>
      <c r="Z37" s="63"/>
      <c r="AA37" s="64"/>
      <c r="AB37" s="116">
        <f t="shared" si="15"/>
        <v>57500.37000000001</v>
      </c>
    </row>
    <row r="38" spans="2:28" ht="13.5" thickBot="1">
      <c r="B38" s="118"/>
      <c r="C38" s="189" t="s">
        <v>30</v>
      </c>
      <c r="D38" s="391">
        <v>1.39</v>
      </c>
      <c r="E38" s="310">
        <v>1.39</v>
      </c>
      <c r="F38" s="70">
        <v>1.39</v>
      </c>
      <c r="G38" s="70">
        <v>1.36</v>
      </c>
      <c r="H38" s="521">
        <f t="shared" si="11"/>
        <v>4.14</v>
      </c>
      <c r="I38" s="521">
        <f t="shared" si="13"/>
        <v>5.529999999999999</v>
      </c>
      <c r="J38" s="176">
        <v>69.38</v>
      </c>
      <c r="K38" s="69">
        <v>3.78</v>
      </c>
      <c r="L38" s="70">
        <v>50.97</v>
      </c>
      <c r="M38" s="69">
        <v>20.42</v>
      </c>
      <c r="N38" s="71">
        <f>M38+L38+K38</f>
        <v>75.17</v>
      </c>
      <c r="O38" s="415">
        <f>J38+N38</f>
        <v>144.55</v>
      </c>
      <c r="P38" s="437">
        <v>69.38</v>
      </c>
      <c r="Q38" s="579">
        <f>K38</f>
        <v>3.78</v>
      </c>
      <c r="R38" s="534">
        <f>L38</f>
        <v>50.97</v>
      </c>
      <c r="S38" s="568">
        <f>M38</f>
        <v>20.42</v>
      </c>
      <c r="T38" s="535">
        <f t="shared" si="12"/>
        <v>75.17</v>
      </c>
      <c r="U38" s="536">
        <f>P38+T38</f>
        <v>144.55</v>
      </c>
      <c r="V38" s="490"/>
      <c r="W38" s="125"/>
      <c r="X38" s="126"/>
      <c r="Y38" s="125"/>
      <c r="Z38" s="195"/>
      <c r="AA38" s="128"/>
      <c r="AB38" s="386">
        <f t="shared" si="15"/>
        <v>0</v>
      </c>
    </row>
    <row r="39" spans="2:29" ht="12.75">
      <c r="B39" s="48">
        <v>6</v>
      </c>
      <c r="C39" s="196" t="s">
        <v>38</v>
      </c>
      <c r="D39" s="407">
        <f>D40+D41+D42+D48+D49+D50</f>
        <v>27371.002000000004</v>
      </c>
      <c r="E39" s="197">
        <f>E40+E41+E42+E48+E49+E50</f>
        <v>1129.5559999999998</v>
      </c>
      <c r="F39" s="198">
        <f>F40+F41+F42+F48+F49+F50</f>
        <v>1515.192</v>
      </c>
      <c r="G39" s="198">
        <f>G40+G41+G42+G48+G49+G50</f>
        <v>2105.6990000000005</v>
      </c>
      <c r="H39" s="199">
        <f>H40+H41+H42+H48+H49+H50</f>
        <v>4750.447</v>
      </c>
      <c r="I39" s="371">
        <f t="shared" si="10"/>
        <v>32121.449000000004</v>
      </c>
      <c r="J39" s="250">
        <f>J40+J41+J42+J48+J49+J50</f>
        <v>37586685.02</v>
      </c>
      <c r="K39" s="200">
        <f>K40+K41+K42+K48+K49+K50</f>
        <v>1398737.1700000002</v>
      </c>
      <c r="L39" s="201">
        <f>L40+L41+L42+L48+L49+L50</f>
        <v>1423182.6000000003</v>
      </c>
      <c r="M39" s="202">
        <f>M40+M41+M42+M48+M49+M50</f>
        <v>1617187.41</v>
      </c>
      <c r="N39" s="203">
        <f>N40+N41+N42+N48+N49+N50</f>
        <v>4439107.180000001</v>
      </c>
      <c r="O39" s="428">
        <f>N39+J39</f>
        <v>42025792.2</v>
      </c>
      <c r="P39" s="447">
        <f>P40+P41+P42+P48+P49+P50</f>
        <v>38464078.300000004</v>
      </c>
      <c r="Q39" s="32">
        <f>Q40+Q41+Q42+Q48+Q49+Q50</f>
        <v>1559342.7</v>
      </c>
      <c r="R39" s="177">
        <f>R40+R41+R42+R48+R49+R50</f>
        <v>2429005.59</v>
      </c>
      <c r="S39" s="32">
        <f>S40+S41+S42+S48+S49+S50</f>
        <v>2301373.6899999995</v>
      </c>
      <c r="T39" s="71">
        <f>T40+T41+T42+T48+T49+T50</f>
        <v>6289721.9799999995</v>
      </c>
      <c r="U39" s="437">
        <f>T39+P39</f>
        <v>44753800.28</v>
      </c>
      <c r="V39" s="485">
        <v>1405.29</v>
      </c>
      <c r="W39" s="2">
        <f>Q39/E39</f>
        <v>1380.491715328855</v>
      </c>
      <c r="X39" s="33">
        <f>R39/F39</f>
        <v>1603.1008545451664</v>
      </c>
      <c r="Y39" s="33">
        <f>S39/G39</f>
        <v>1092.9262396952265</v>
      </c>
      <c r="Z39" s="33">
        <f>T39/H39</f>
        <v>1324.0273978427713</v>
      </c>
      <c r="AA39" s="34">
        <f>U39/I39</f>
        <v>1393.2684132649183</v>
      </c>
      <c r="AB39" s="30">
        <f t="shared" si="6"/>
        <v>-2728008.079999998</v>
      </c>
      <c r="AC39" s="2">
        <f>AB40+AB41+AB42+AB48+AB50</f>
        <v>-2728008.0799999977</v>
      </c>
    </row>
    <row r="40" spans="2:28" ht="12.75">
      <c r="B40" s="35"/>
      <c r="C40" s="342" t="s">
        <v>77</v>
      </c>
      <c r="D40" s="408">
        <v>5983.976</v>
      </c>
      <c r="E40" s="204">
        <v>237.582</v>
      </c>
      <c r="F40" s="205">
        <v>243.53</v>
      </c>
      <c r="G40" s="205">
        <v>237.989</v>
      </c>
      <c r="H40" s="206">
        <f>G40+F40+E40</f>
        <v>719.101</v>
      </c>
      <c r="I40" s="509">
        <f aca="true" t="shared" si="17" ref="I40:I49">H40+D40</f>
        <v>6703.076999999999</v>
      </c>
      <c r="J40" s="181">
        <v>7452773.05</v>
      </c>
      <c r="K40" s="40">
        <v>295896.78</v>
      </c>
      <c r="L40" s="41">
        <v>303304.23</v>
      </c>
      <c r="M40" s="40">
        <v>296403.19</v>
      </c>
      <c r="N40" s="43">
        <f>M40+L40+K40</f>
        <v>895604.2</v>
      </c>
      <c r="O40" s="427">
        <f>J40+N40</f>
        <v>8348377.25</v>
      </c>
      <c r="P40" s="438">
        <v>11946406.62</v>
      </c>
      <c r="Q40" s="40">
        <v>321962.77</v>
      </c>
      <c r="R40" s="41">
        <v>390756.79</v>
      </c>
      <c r="S40" s="40">
        <v>259295.86</v>
      </c>
      <c r="T40" s="43">
        <f>S40+R40+Q40</f>
        <v>972015.4199999999</v>
      </c>
      <c r="U40" s="438">
        <f>P40+T40</f>
        <v>12918422.04</v>
      </c>
      <c r="V40" s="483">
        <v>62.39</v>
      </c>
      <c r="W40" s="44">
        <f aca="true" t="shared" si="18" ref="W40:Z41">K40/Q40*100</f>
        <v>91.90403598527868</v>
      </c>
      <c r="X40" s="45">
        <f t="shared" si="18"/>
        <v>77.61969536089187</v>
      </c>
      <c r="Y40" s="45">
        <f t="shared" si="18"/>
        <v>114.31080696776263</v>
      </c>
      <c r="Z40" s="45">
        <f t="shared" si="18"/>
        <v>92.13888808471783</v>
      </c>
      <c r="AA40" s="513">
        <f>O40/U40*100</f>
        <v>64.62381569630156</v>
      </c>
      <c r="AB40" s="47">
        <f aca="true" t="shared" si="19" ref="AB40:AB52">O40-U40</f>
        <v>-4570044.789999999</v>
      </c>
    </row>
    <row r="41" spans="2:28" ht="12.75">
      <c r="B41" s="207"/>
      <c r="C41" s="208" t="s">
        <v>39</v>
      </c>
      <c r="D41" s="409">
        <v>15390.013</v>
      </c>
      <c r="E41" s="204">
        <v>731.04</v>
      </c>
      <c r="F41" s="41">
        <v>1074.38</v>
      </c>
      <c r="G41" s="205">
        <v>1512.05</v>
      </c>
      <c r="H41" s="206">
        <f>G41+F41+E41</f>
        <v>3317.4700000000003</v>
      </c>
      <c r="I41" s="509">
        <f t="shared" si="17"/>
        <v>18707.483</v>
      </c>
      <c r="J41" s="181">
        <v>22726907.44</v>
      </c>
      <c r="K41" s="40">
        <v>872849.05</v>
      </c>
      <c r="L41" s="41">
        <v>872849.05</v>
      </c>
      <c r="M41" s="40">
        <v>872849.05</v>
      </c>
      <c r="N41" s="43">
        <f>M41+L41+K41</f>
        <v>2618547.1500000004</v>
      </c>
      <c r="O41" s="427">
        <f>N41+J41</f>
        <v>25345454.590000004</v>
      </c>
      <c r="P41" s="438">
        <v>18977417.16</v>
      </c>
      <c r="Q41" s="40">
        <v>990679.69</v>
      </c>
      <c r="R41" s="41">
        <v>1723899.66</v>
      </c>
      <c r="S41" s="40">
        <v>1647421.98</v>
      </c>
      <c r="T41" s="43">
        <f>S41+R41+Q41</f>
        <v>4362001.33</v>
      </c>
      <c r="U41" s="438">
        <f>T41+P41</f>
        <v>23339418.490000002</v>
      </c>
      <c r="V41" s="483">
        <v>119.76</v>
      </c>
      <c r="W41" s="44">
        <f t="shared" si="18"/>
        <v>88.10608098769039</v>
      </c>
      <c r="X41" s="179">
        <f t="shared" si="18"/>
        <v>50.632242134092664</v>
      </c>
      <c r="Y41" s="179">
        <f t="shared" si="18"/>
        <v>52.98272455973909</v>
      </c>
      <c r="Z41" s="179">
        <f t="shared" si="18"/>
        <v>60.0308654651419</v>
      </c>
      <c r="AA41" s="513">
        <f>O41/U41*100</f>
        <v>108.59505604588865</v>
      </c>
      <c r="AB41" s="47">
        <f t="shared" si="19"/>
        <v>2006036.1000000015</v>
      </c>
    </row>
    <row r="42" spans="2:29" ht="12.75">
      <c r="B42" s="48"/>
      <c r="C42" s="183" t="s">
        <v>40</v>
      </c>
      <c r="D42" s="410">
        <f>D43+D44+D45+D46+D47</f>
        <v>5700.2029999999995</v>
      </c>
      <c r="E42" s="209">
        <f>E43+E44+E46+E47+E45</f>
        <v>152.282</v>
      </c>
      <c r="F42" s="210">
        <f>F43+F44+F46+F47+F45</f>
        <v>187.462</v>
      </c>
      <c r="G42" s="210">
        <f>G43+G44+G46+G47+G45</f>
        <v>341.73</v>
      </c>
      <c r="H42" s="211">
        <f>H43+H44+H46+H47+H45</f>
        <v>681.474</v>
      </c>
      <c r="I42" s="508">
        <f t="shared" si="17"/>
        <v>6381.677</v>
      </c>
      <c r="J42" s="176">
        <f>J43+J44+J45+J46+J47</f>
        <v>7099447.789999999</v>
      </c>
      <c r="K42" s="212">
        <f>K43+K46+K44+K47+K45</f>
        <v>189658.31</v>
      </c>
      <c r="L42" s="213">
        <f>L43+L46+L44+L47+L45</f>
        <v>233472.90000000002</v>
      </c>
      <c r="M42" s="212">
        <f>M43+M46+M44+M47+M45</f>
        <v>425603.99</v>
      </c>
      <c r="N42" s="71">
        <f>N43+N46+N44+N47+N45</f>
        <v>848735.2</v>
      </c>
      <c r="O42" s="415">
        <f>J42+N42</f>
        <v>7948182.989999999</v>
      </c>
      <c r="P42" s="448">
        <f>P43+P44+P45+P46+P47</f>
        <v>7214615.42</v>
      </c>
      <c r="Q42" s="212">
        <f>Q43+Q46+Q44+Q45+Q47</f>
        <v>206367.21000000002</v>
      </c>
      <c r="R42" s="213">
        <f>R43+R44+R45+R46+R47</f>
        <v>300792.72</v>
      </c>
      <c r="S42" s="212">
        <f>S43+S46+S44+S45+S47</f>
        <v>372324.67000000004</v>
      </c>
      <c r="T42" s="71">
        <f>T43+T46+T44+T45+T47</f>
        <v>879484.6000000001</v>
      </c>
      <c r="U42" s="448">
        <f>P42+T42</f>
        <v>8094100.02</v>
      </c>
      <c r="V42" s="491"/>
      <c r="W42" s="214"/>
      <c r="X42" s="215"/>
      <c r="Y42" s="216"/>
      <c r="Z42" s="217"/>
      <c r="AA42" s="46"/>
      <c r="AB42" s="65">
        <f t="shared" si="19"/>
        <v>-145917.03000000026</v>
      </c>
      <c r="AC42" s="16">
        <f>AB43+AB44+AB45+AB46+AB47</f>
        <v>-145917.0299999998</v>
      </c>
    </row>
    <row r="43" spans="2:28" ht="12.75">
      <c r="B43" s="35"/>
      <c r="C43" s="183" t="s">
        <v>41</v>
      </c>
      <c r="D43" s="412">
        <v>666.375</v>
      </c>
      <c r="E43" s="504">
        <v>4.577</v>
      </c>
      <c r="F43" s="510">
        <v>4.522</v>
      </c>
      <c r="G43" s="343">
        <v>2.11</v>
      </c>
      <c r="H43" s="218">
        <f aca="true" t="shared" si="20" ref="H43:H50">G43+F43+E43</f>
        <v>11.209</v>
      </c>
      <c r="I43" s="519">
        <f t="shared" si="17"/>
        <v>677.584</v>
      </c>
      <c r="J43" s="187">
        <v>829939.35</v>
      </c>
      <c r="K43" s="79">
        <v>5700.79</v>
      </c>
      <c r="L43" s="588">
        <v>5632.29</v>
      </c>
      <c r="M43" s="81">
        <v>2627.88</v>
      </c>
      <c r="N43" s="82">
        <f aca="true" t="shared" si="21" ref="N43:N55">M43+L43+K43</f>
        <v>13960.96</v>
      </c>
      <c r="O43" s="417">
        <f>N43+J43</f>
        <v>843900.3099999999</v>
      </c>
      <c r="P43" s="446">
        <v>1329386.24</v>
      </c>
      <c r="Q43" s="81">
        <v>6202.59</v>
      </c>
      <c r="R43" s="80">
        <v>7255.79</v>
      </c>
      <c r="S43" s="81">
        <v>2298.91</v>
      </c>
      <c r="T43" s="82">
        <f aca="true" t="shared" si="22" ref="T43:T52">S43+R43+Q43</f>
        <v>15757.29</v>
      </c>
      <c r="U43" s="446">
        <f>T43+P43</f>
        <v>1345143.53</v>
      </c>
      <c r="V43" s="486"/>
      <c r="W43" s="219"/>
      <c r="X43" s="62"/>
      <c r="Y43" s="61"/>
      <c r="Z43" s="63"/>
      <c r="AA43" s="220"/>
      <c r="AB43" s="65">
        <f t="shared" si="19"/>
        <v>-501243.2200000001</v>
      </c>
    </row>
    <row r="44" spans="2:28" ht="12.75">
      <c r="B44" s="86"/>
      <c r="C44" s="183" t="s">
        <v>42</v>
      </c>
      <c r="D44" s="413">
        <v>3020.61</v>
      </c>
      <c r="E44" s="503">
        <v>109.95</v>
      </c>
      <c r="F44" s="222">
        <v>128</v>
      </c>
      <c r="G44" s="222">
        <v>262.24</v>
      </c>
      <c r="H44" s="218">
        <f t="shared" si="20"/>
        <v>500.19</v>
      </c>
      <c r="I44" s="519">
        <f t="shared" si="17"/>
        <v>3520.8</v>
      </c>
      <c r="J44" s="466">
        <v>3761988.52</v>
      </c>
      <c r="K44" s="223">
        <v>136936.13</v>
      </c>
      <c r="L44" s="224">
        <v>159416.32</v>
      </c>
      <c r="M44" s="225">
        <v>326604.18</v>
      </c>
      <c r="N44" s="82">
        <f t="shared" si="21"/>
        <v>622956.63</v>
      </c>
      <c r="O44" s="417">
        <f>J44+N44</f>
        <v>4384945.15</v>
      </c>
      <c r="P44" s="446">
        <v>3402948.66</v>
      </c>
      <c r="Q44" s="81">
        <v>149000.37</v>
      </c>
      <c r="R44" s="80">
        <v>205382.79</v>
      </c>
      <c r="S44" s="81">
        <v>285718.03</v>
      </c>
      <c r="T44" s="82">
        <f t="shared" si="22"/>
        <v>640101.1900000001</v>
      </c>
      <c r="U44" s="446">
        <f>P44+T44</f>
        <v>4043049.85</v>
      </c>
      <c r="V44" s="494"/>
      <c r="W44" s="226"/>
      <c r="X44" s="104"/>
      <c r="Y44" s="103"/>
      <c r="Z44" s="105"/>
      <c r="AA44" s="227"/>
      <c r="AB44" s="65">
        <f t="shared" si="19"/>
        <v>341895.3000000003</v>
      </c>
    </row>
    <row r="45" spans="2:28" ht="12.75">
      <c r="B45" s="86"/>
      <c r="C45" s="183" t="s">
        <v>43</v>
      </c>
      <c r="D45" s="413">
        <v>6.24</v>
      </c>
      <c r="E45" s="221"/>
      <c r="F45" s="343"/>
      <c r="G45" s="222"/>
      <c r="H45" s="218">
        <f t="shared" si="20"/>
        <v>0</v>
      </c>
      <c r="I45" s="519">
        <f t="shared" si="17"/>
        <v>6.24</v>
      </c>
      <c r="J45" s="466">
        <v>7771.54</v>
      </c>
      <c r="K45" s="223"/>
      <c r="L45" s="224"/>
      <c r="M45" s="225"/>
      <c r="N45" s="82">
        <f t="shared" si="21"/>
        <v>0</v>
      </c>
      <c r="O45" s="417">
        <f>N45+J45</f>
        <v>7771.54</v>
      </c>
      <c r="P45" s="446">
        <v>29185.92</v>
      </c>
      <c r="Q45" s="81"/>
      <c r="R45" s="80"/>
      <c r="S45" s="81"/>
      <c r="T45" s="82">
        <f t="shared" si="22"/>
        <v>0</v>
      </c>
      <c r="U45" s="446">
        <f>T45+P45</f>
        <v>29185.92</v>
      </c>
      <c r="V45" s="494"/>
      <c r="W45" s="226"/>
      <c r="X45" s="104"/>
      <c r="Y45" s="103"/>
      <c r="Z45" s="105"/>
      <c r="AA45" s="227"/>
      <c r="AB45" s="65">
        <f t="shared" si="19"/>
        <v>-21414.379999999997</v>
      </c>
    </row>
    <row r="46" spans="2:28" ht="12.75">
      <c r="B46" s="86"/>
      <c r="C46" s="183" t="s">
        <v>44</v>
      </c>
      <c r="D46" s="413">
        <v>96.738</v>
      </c>
      <c r="E46" s="221">
        <v>2.605</v>
      </c>
      <c r="F46" s="505">
        <v>2.66</v>
      </c>
      <c r="G46" s="590">
        <v>2.44</v>
      </c>
      <c r="H46" s="218">
        <f t="shared" si="20"/>
        <v>7.705</v>
      </c>
      <c r="I46" s="519">
        <f t="shared" si="17"/>
        <v>104.443</v>
      </c>
      <c r="J46" s="466">
        <v>120659.06</v>
      </c>
      <c r="K46" s="223">
        <v>3244.17</v>
      </c>
      <c r="L46" s="589">
        <v>3312.68</v>
      </c>
      <c r="M46" s="225">
        <v>3038.66</v>
      </c>
      <c r="N46" s="82">
        <f t="shared" si="21"/>
        <v>9595.51</v>
      </c>
      <c r="O46" s="421">
        <f>J46+N46</f>
        <v>130254.56999999999</v>
      </c>
      <c r="P46" s="469">
        <v>228251.58</v>
      </c>
      <c r="Q46" s="83">
        <v>3530.2</v>
      </c>
      <c r="R46" s="80">
        <v>4268.11</v>
      </c>
      <c r="S46" s="81">
        <v>2658.45</v>
      </c>
      <c r="T46" s="116">
        <f t="shared" si="22"/>
        <v>10456.759999999998</v>
      </c>
      <c r="U46" s="446">
        <f>T46+P46</f>
        <v>238708.34</v>
      </c>
      <c r="V46" s="494"/>
      <c r="W46" s="226"/>
      <c r="X46" s="104"/>
      <c r="Y46" s="103"/>
      <c r="Z46" s="105"/>
      <c r="AA46" s="227"/>
      <c r="AB46" s="65">
        <f t="shared" si="19"/>
        <v>-108453.77</v>
      </c>
    </row>
    <row r="47" spans="2:28" ht="12.75">
      <c r="B47" s="86"/>
      <c r="C47" s="183" t="s">
        <v>45</v>
      </c>
      <c r="D47" s="413">
        <v>1910.24</v>
      </c>
      <c r="E47" s="503">
        <v>35.15</v>
      </c>
      <c r="F47" s="505">
        <v>52.28</v>
      </c>
      <c r="G47" s="228">
        <v>74.94</v>
      </c>
      <c r="H47" s="218">
        <f t="shared" si="20"/>
        <v>162.37</v>
      </c>
      <c r="I47" s="519">
        <f t="shared" si="17"/>
        <v>2072.61</v>
      </c>
      <c r="J47" s="466">
        <v>2379089.32</v>
      </c>
      <c r="K47" s="223">
        <v>43777.22</v>
      </c>
      <c r="L47" s="224">
        <v>65111.61</v>
      </c>
      <c r="M47" s="225">
        <v>93333.27</v>
      </c>
      <c r="N47" s="82">
        <f t="shared" si="21"/>
        <v>202222.1</v>
      </c>
      <c r="O47" s="457">
        <f>N47+J47</f>
        <v>2581311.42</v>
      </c>
      <c r="P47" s="470">
        <v>2224843.02</v>
      </c>
      <c r="Q47" s="229">
        <v>47634.05</v>
      </c>
      <c r="R47" s="230">
        <v>83886.03</v>
      </c>
      <c r="S47" s="229">
        <v>81649.28</v>
      </c>
      <c r="T47" s="82">
        <f t="shared" si="22"/>
        <v>213169.36</v>
      </c>
      <c r="U47" s="449">
        <f>P47+T47</f>
        <v>2438012.38</v>
      </c>
      <c r="V47" s="488"/>
      <c r="W47" s="226"/>
      <c r="X47" s="104"/>
      <c r="Y47" s="103"/>
      <c r="Z47" s="105"/>
      <c r="AA47" s="227"/>
      <c r="AB47" s="65">
        <f t="shared" si="19"/>
        <v>143299.04000000004</v>
      </c>
    </row>
    <row r="48" spans="2:28" ht="12.75">
      <c r="B48" s="86"/>
      <c r="C48" s="231" t="s">
        <v>46</v>
      </c>
      <c r="D48" s="410">
        <v>27.043</v>
      </c>
      <c r="E48" s="232">
        <v>3.802</v>
      </c>
      <c r="F48" s="233">
        <v>2.61</v>
      </c>
      <c r="G48" s="233">
        <v>3.92</v>
      </c>
      <c r="H48" s="234">
        <f t="shared" si="20"/>
        <v>10.331999999999999</v>
      </c>
      <c r="I48" s="508">
        <f t="shared" si="17"/>
        <v>37.375</v>
      </c>
      <c r="J48" s="235">
        <v>46397.27</v>
      </c>
      <c r="K48" s="102">
        <v>17723.78</v>
      </c>
      <c r="L48" s="97">
        <v>3603.08</v>
      </c>
      <c r="M48" s="100">
        <v>6284.15</v>
      </c>
      <c r="N48" s="65">
        <f t="shared" si="21"/>
        <v>27611.01</v>
      </c>
      <c r="O48" s="415">
        <f>J48+N48</f>
        <v>74008.28</v>
      </c>
      <c r="P48" s="437">
        <v>46397.27</v>
      </c>
      <c r="Q48" s="236">
        <f aca="true" t="shared" si="23" ref="Q48:S49">K48</f>
        <v>17723.78</v>
      </c>
      <c r="R48" s="97">
        <f t="shared" si="23"/>
        <v>3603.08</v>
      </c>
      <c r="S48" s="102">
        <f t="shared" si="23"/>
        <v>6284.15</v>
      </c>
      <c r="T48" s="65">
        <f t="shared" si="22"/>
        <v>27611.01</v>
      </c>
      <c r="U48" s="442">
        <f>T48+P48</f>
        <v>74008.28</v>
      </c>
      <c r="V48" s="489"/>
      <c r="W48" s="103"/>
      <c r="X48" s="104"/>
      <c r="Y48" s="103"/>
      <c r="Z48" s="105"/>
      <c r="AA48" s="106"/>
      <c r="AB48" s="65">
        <f t="shared" si="19"/>
        <v>0</v>
      </c>
    </row>
    <row r="49" spans="2:28" ht="12.75">
      <c r="B49" s="207"/>
      <c r="C49" s="183" t="s">
        <v>47</v>
      </c>
      <c r="D49" s="411">
        <v>254.117</v>
      </c>
      <c r="E49" s="237">
        <v>4.85</v>
      </c>
      <c r="F49" s="238">
        <v>7.21</v>
      </c>
      <c r="G49" s="238">
        <v>10.01</v>
      </c>
      <c r="H49" s="239">
        <f t="shared" si="20"/>
        <v>22.07</v>
      </c>
      <c r="I49" s="508">
        <f t="shared" si="17"/>
        <v>276.187</v>
      </c>
      <c r="J49" s="240">
        <v>261159.47</v>
      </c>
      <c r="K49" s="56">
        <v>22609.25</v>
      </c>
      <c r="L49" s="57">
        <v>9953.34</v>
      </c>
      <c r="M49" s="58">
        <v>16047.03</v>
      </c>
      <c r="N49" s="82">
        <f t="shared" si="21"/>
        <v>48609.62</v>
      </c>
      <c r="O49" s="417">
        <f>N49+J49</f>
        <v>309769.09</v>
      </c>
      <c r="P49" s="439">
        <v>261159.47</v>
      </c>
      <c r="Q49" s="58">
        <f t="shared" si="23"/>
        <v>22609.25</v>
      </c>
      <c r="R49" s="57">
        <f t="shared" si="23"/>
        <v>9953.34</v>
      </c>
      <c r="S49" s="56">
        <f t="shared" si="23"/>
        <v>16047.03</v>
      </c>
      <c r="T49" s="241">
        <f t="shared" si="22"/>
        <v>48609.62</v>
      </c>
      <c r="U49" s="439">
        <f>P49+T49</f>
        <v>309769.09</v>
      </c>
      <c r="V49" s="484"/>
      <c r="W49" s="61"/>
      <c r="X49" s="62"/>
      <c r="Y49" s="61"/>
      <c r="Z49" s="63"/>
      <c r="AA49" s="85"/>
      <c r="AB49" s="65">
        <f t="shared" si="19"/>
        <v>0</v>
      </c>
    </row>
    <row r="50" spans="2:28" ht="13.5" thickBot="1">
      <c r="B50" s="48"/>
      <c r="C50" s="242" t="s">
        <v>48</v>
      </c>
      <c r="D50" s="542">
        <v>15.65</v>
      </c>
      <c r="E50" s="243"/>
      <c r="F50" s="244"/>
      <c r="G50" s="245"/>
      <c r="H50" s="246">
        <f t="shared" si="20"/>
        <v>0</v>
      </c>
      <c r="I50" s="246">
        <f>H50+D50</f>
        <v>15.65</v>
      </c>
      <c r="J50" s="176">
        <v>0</v>
      </c>
      <c r="K50" s="69"/>
      <c r="L50" s="70"/>
      <c r="M50" s="72"/>
      <c r="N50" s="247">
        <f t="shared" si="21"/>
        <v>0</v>
      </c>
      <c r="O50" s="418">
        <f>J50+N50</f>
        <v>0</v>
      </c>
      <c r="P50" s="437">
        <v>18082.36</v>
      </c>
      <c r="Q50" s="72"/>
      <c r="R50" s="123"/>
      <c r="S50" s="69"/>
      <c r="T50" s="82">
        <f t="shared" si="22"/>
        <v>0</v>
      </c>
      <c r="U50" s="437">
        <f>T50+P50</f>
        <v>18082.36</v>
      </c>
      <c r="V50" s="485"/>
      <c r="W50" s="95"/>
      <c r="X50" s="74"/>
      <c r="Y50" s="95"/>
      <c r="Z50" s="75"/>
      <c r="AA50" s="76"/>
      <c r="AB50" s="65">
        <f t="shared" si="19"/>
        <v>-18082.36</v>
      </c>
    </row>
    <row r="51" spans="2:29" ht="12.75">
      <c r="B51" s="22">
        <v>6</v>
      </c>
      <c r="C51" s="107" t="s">
        <v>49</v>
      </c>
      <c r="D51" s="107"/>
      <c r="E51" s="21"/>
      <c r="F51" s="248"/>
      <c r="G51" s="248"/>
      <c r="H51" s="249"/>
      <c r="I51" s="249"/>
      <c r="J51" s="250">
        <f>J52+J53</f>
        <v>-11334.87</v>
      </c>
      <c r="K51" s="28">
        <f>K52+K53</f>
        <v>0</v>
      </c>
      <c r="L51" s="25">
        <f>L52+L53</f>
        <v>0</v>
      </c>
      <c r="M51" s="28">
        <f>M52+M53</f>
        <v>0</v>
      </c>
      <c r="N51" s="251">
        <f t="shared" si="21"/>
        <v>0</v>
      </c>
      <c r="O51" s="429">
        <f>N51+J51</f>
        <v>-11334.87</v>
      </c>
      <c r="P51" s="447">
        <f>P52</f>
        <v>2557.59</v>
      </c>
      <c r="Q51" s="252">
        <f>Q52+Q53</f>
        <v>223.14</v>
      </c>
      <c r="R51" s="25">
        <f>R52+R53</f>
        <v>15061.58</v>
      </c>
      <c r="S51" s="28">
        <f>S52+S53</f>
        <v>801.75</v>
      </c>
      <c r="T51" s="253">
        <f t="shared" si="22"/>
        <v>16086.47</v>
      </c>
      <c r="U51" s="447">
        <f>T51+P51</f>
        <v>18644.059999999998</v>
      </c>
      <c r="V51" s="482"/>
      <c r="W51" s="108"/>
      <c r="X51" s="33"/>
      <c r="Y51" s="33"/>
      <c r="Z51" s="33"/>
      <c r="AA51" s="34"/>
      <c r="AB51" s="30">
        <f>O51-U51</f>
        <v>-29978.93</v>
      </c>
      <c r="AC51" s="16">
        <f>AB52+AB53</f>
        <v>-29978.93</v>
      </c>
    </row>
    <row r="52" spans="2:28" ht="12.75">
      <c r="B52" s="48"/>
      <c r="C52" s="36" t="s">
        <v>50</v>
      </c>
      <c r="D52" s="36"/>
      <c r="E52" s="144"/>
      <c r="F52" s="145"/>
      <c r="G52" s="145"/>
      <c r="H52" s="254">
        <f>(G52+F52+E52)/3</f>
        <v>0</v>
      </c>
      <c r="I52" s="372"/>
      <c r="J52" s="181">
        <v>-11334.87</v>
      </c>
      <c r="K52" s="146"/>
      <c r="L52" s="145"/>
      <c r="M52" s="146"/>
      <c r="N52" s="255">
        <f t="shared" si="21"/>
        <v>0</v>
      </c>
      <c r="O52" s="430">
        <f>J52+N52</f>
        <v>-11334.87</v>
      </c>
      <c r="P52" s="438">
        <v>2557.59</v>
      </c>
      <c r="Q52" s="146">
        <v>223.14</v>
      </c>
      <c r="R52" s="145">
        <v>15061.58</v>
      </c>
      <c r="S52" s="256">
        <v>801.75</v>
      </c>
      <c r="T52" s="43">
        <f t="shared" si="22"/>
        <v>16086.47</v>
      </c>
      <c r="U52" s="438">
        <f>P52+T52</f>
        <v>18644.059999999998</v>
      </c>
      <c r="V52" s="483"/>
      <c r="W52" s="257"/>
      <c r="X52" s="258"/>
      <c r="Y52" s="258"/>
      <c r="Z52" s="258"/>
      <c r="AA52" s="513"/>
      <c r="AB52" s="47">
        <f t="shared" si="19"/>
        <v>-29978.93</v>
      </c>
    </row>
    <row r="53" spans="2:28" ht="13.5" thickBot="1">
      <c r="B53" s="259"/>
      <c r="C53" s="119" t="s">
        <v>51</v>
      </c>
      <c r="D53" s="119"/>
      <c r="E53" s="190"/>
      <c r="F53" s="126"/>
      <c r="G53" s="126"/>
      <c r="H53" s="191"/>
      <c r="I53" s="191"/>
      <c r="J53" s="192"/>
      <c r="K53" s="122"/>
      <c r="L53" s="126"/>
      <c r="M53" s="125"/>
      <c r="N53" s="260">
        <f t="shared" si="21"/>
        <v>0</v>
      </c>
      <c r="O53" s="431"/>
      <c r="P53" s="443"/>
      <c r="Q53" s="125"/>
      <c r="R53" s="126"/>
      <c r="S53" s="261"/>
      <c r="T53" s="262"/>
      <c r="U53" s="471"/>
      <c r="V53" s="495"/>
      <c r="W53" s="125"/>
      <c r="X53" s="126"/>
      <c r="Y53" s="125"/>
      <c r="Z53" s="195"/>
      <c r="AA53" s="128"/>
      <c r="AB53" s="65">
        <f>O53-U53</f>
        <v>0</v>
      </c>
    </row>
    <row r="54" spans="2:28" ht="3" customHeight="1" thickBot="1">
      <c r="B54" s="22"/>
      <c r="C54" s="263" t="s">
        <v>52</v>
      </c>
      <c r="D54" s="361"/>
      <c r="E54" s="264"/>
      <c r="F54" s="265"/>
      <c r="G54" s="265"/>
      <c r="H54" s="250"/>
      <c r="I54" s="250"/>
      <c r="J54" s="250"/>
      <c r="K54" s="266">
        <f>K55+K56+K59</f>
        <v>2850803.25</v>
      </c>
      <c r="L54" s="267">
        <f>L55+L56+L59</f>
        <v>2531465.55</v>
      </c>
      <c r="M54" s="268">
        <f>M55+M56+M59</f>
        <v>2501429.3</v>
      </c>
      <c r="N54" s="27">
        <f t="shared" si="21"/>
        <v>7883698.1</v>
      </c>
      <c r="O54" s="250"/>
      <c r="P54" s="450"/>
      <c r="Q54" s="269">
        <f>Q55+Q56+Q59</f>
        <v>2409653</v>
      </c>
      <c r="R54" s="270">
        <f>R55+R56+R59</f>
        <v>3432361.3</v>
      </c>
      <c r="S54" s="269">
        <f>S55+S56+S59</f>
        <v>3392924.03</v>
      </c>
      <c r="T54" s="27">
        <f aca="true" t="shared" si="24" ref="T54:T62">S54+R54+Q54</f>
        <v>9234938.33</v>
      </c>
      <c r="U54" s="472"/>
      <c r="V54" s="496"/>
      <c r="W54" s="271"/>
      <c r="X54" s="265"/>
      <c r="Y54" s="271"/>
      <c r="Z54" s="272"/>
      <c r="AA54" s="273"/>
      <c r="AB54" s="27">
        <f aca="true" t="shared" si="25" ref="AB54:AB59">N54-T54</f>
        <v>-1351240.2300000004</v>
      </c>
    </row>
    <row r="55" spans="2:28" ht="13.5" hidden="1" thickBot="1">
      <c r="B55" s="274"/>
      <c r="C55" s="275" t="s">
        <v>53</v>
      </c>
      <c r="D55" s="362"/>
      <c r="E55" s="276"/>
      <c r="F55" s="277"/>
      <c r="G55" s="277"/>
      <c r="H55" s="176"/>
      <c r="I55" s="176"/>
      <c r="J55" s="176"/>
      <c r="K55" s="278">
        <f>K6+K17+K28+K40+K41+K52+K7</f>
        <v>2190526.51</v>
      </c>
      <c r="L55" s="279">
        <f>L6+L17+L28+L40+L41+L52</f>
        <v>2114034.95</v>
      </c>
      <c r="M55" s="280">
        <f>M6+M17+M28+M40+M41+M52</f>
        <v>2092403.5</v>
      </c>
      <c r="N55" s="281">
        <f t="shared" si="21"/>
        <v>6396964.96</v>
      </c>
      <c r="O55" s="414"/>
      <c r="P55" s="451"/>
      <c r="Q55" s="280">
        <f>Q6+Q17+Q28+Q40+Q41+Q52</f>
        <v>2066554.0699999998</v>
      </c>
      <c r="R55" s="282">
        <f>R6+R17+R28+R40+R41+R52</f>
        <v>3058972.92</v>
      </c>
      <c r="S55" s="283">
        <f>S6+S17+S28+S40+S41+S52</f>
        <v>2968881.92</v>
      </c>
      <c r="T55" s="281">
        <f t="shared" si="24"/>
        <v>8094408.91</v>
      </c>
      <c r="U55" s="454"/>
      <c r="V55" s="497"/>
      <c r="W55" s="285"/>
      <c r="X55" s="284"/>
      <c r="Y55" s="285"/>
      <c r="Z55" s="286"/>
      <c r="AA55" s="60"/>
      <c r="AB55" s="55">
        <f t="shared" si="25"/>
        <v>-1697443.9500000002</v>
      </c>
    </row>
    <row r="56" spans="2:28" ht="13.5" hidden="1" thickBot="1">
      <c r="B56" s="274"/>
      <c r="C56" s="287" t="s">
        <v>28</v>
      </c>
      <c r="D56" s="362"/>
      <c r="E56" s="276"/>
      <c r="F56" s="277"/>
      <c r="G56" s="277"/>
      <c r="H56" s="176"/>
      <c r="I56" s="176"/>
      <c r="J56" s="176"/>
      <c r="K56" s="288">
        <f>K57+K58</f>
        <v>599758.0700000001</v>
      </c>
      <c r="L56" s="289">
        <f>L57+L58</f>
        <v>403821.97</v>
      </c>
      <c r="M56" s="290">
        <f>M57+M58</f>
        <v>391727.9</v>
      </c>
      <c r="N56" s="55">
        <f>N57+N58</f>
        <v>1395307.94</v>
      </c>
      <c r="O56" s="176"/>
      <c r="P56" s="451"/>
      <c r="Q56" s="290">
        <f>Q57+Q58</f>
        <v>305691.31</v>
      </c>
      <c r="R56" s="291">
        <f>R57+R58</f>
        <v>359779.75</v>
      </c>
      <c r="S56" s="292">
        <f>S57+S58</f>
        <v>406744.20999999996</v>
      </c>
      <c r="T56" s="55">
        <f t="shared" si="24"/>
        <v>1072215.27</v>
      </c>
      <c r="U56" s="473"/>
      <c r="V56" s="498"/>
      <c r="W56" s="293"/>
      <c r="X56" s="277"/>
      <c r="Y56" s="293"/>
      <c r="Z56" s="294"/>
      <c r="AA56" s="295"/>
      <c r="AB56" s="55">
        <f t="shared" si="25"/>
        <v>323092.6699999999</v>
      </c>
    </row>
    <row r="57" spans="2:28" ht="13.5" hidden="1" thickBot="1">
      <c r="B57" s="274"/>
      <c r="C57" s="287" t="s">
        <v>36</v>
      </c>
      <c r="D57" s="362"/>
      <c r="E57" s="276"/>
      <c r="F57" s="277"/>
      <c r="G57" s="277"/>
      <c r="H57" s="176"/>
      <c r="I57" s="176"/>
      <c r="J57" s="176"/>
      <c r="K57" s="288">
        <f>K43+K30+K19+K10+K11+K44</f>
        <v>231244.46000000002</v>
      </c>
      <c r="L57" s="292">
        <f>L43+L30+L19+L10</f>
        <v>95273.86</v>
      </c>
      <c r="M57" s="290">
        <f>M43+M30+M19+M10</f>
        <v>87258.19</v>
      </c>
      <c r="N57" s="55">
        <f>M57+L57+K57</f>
        <v>413776.51</v>
      </c>
      <c r="O57" s="176"/>
      <c r="P57" s="451"/>
      <c r="Q57" s="291">
        <f>Q43+Q30+Q19+Q10</f>
        <v>77337.42</v>
      </c>
      <c r="R57" s="291">
        <f>R43+R30+R19+R10</f>
        <v>100025.84</v>
      </c>
      <c r="S57" s="291">
        <f>S43+S30+S19+S10</f>
        <v>102761.13</v>
      </c>
      <c r="T57" s="55">
        <f t="shared" si="24"/>
        <v>280124.39</v>
      </c>
      <c r="U57" s="454"/>
      <c r="V57" s="497"/>
      <c r="W57" s="285"/>
      <c r="X57" s="284"/>
      <c r="Y57" s="285"/>
      <c r="Z57" s="296"/>
      <c r="AA57" s="60"/>
      <c r="AB57" s="55">
        <f t="shared" si="25"/>
        <v>133652.12</v>
      </c>
    </row>
    <row r="58" spans="2:28" ht="13.5" hidden="1" thickBot="1">
      <c r="B58" s="274"/>
      <c r="C58" s="287" t="s">
        <v>37</v>
      </c>
      <c r="D58" s="362"/>
      <c r="E58" s="276"/>
      <c r="F58" s="277"/>
      <c r="G58" s="277"/>
      <c r="H58" s="176"/>
      <c r="I58" s="176"/>
      <c r="J58" s="176"/>
      <c r="K58" s="288">
        <f>K53+K46+K31+K20+K12+K13+K47</f>
        <v>368513.61</v>
      </c>
      <c r="L58" s="292">
        <f>L53+L46+L31+L20+L12</f>
        <v>308548.11</v>
      </c>
      <c r="M58" s="290">
        <f>M53+M46+M31+M20+M12</f>
        <v>304469.71</v>
      </c>
      <c r="N58" s="55">
        <f>M58+L58+K58</f>
        <v>981531.43</v>
      </c>
      <c r="O58" s="176"/>
      <c r="P58" s="451"/>
      <c r="Q58" s="291">
        <f>Q53+Q46+Q31+Q20+Q12</f>
        <v>228353.89</v>
      </c>
      <c r="R58" s="291">
        <f>R53+R46+R31+R20+R12</f>
        <v>259753.91</v>
      </c>
      <c r="S58" s="291">
        <f>S53+S46+S31+S20+S12</f>
        <v>303983.07999999996</v>
      </c>
      <c r="T58" s="55">
        <f t="shared" si="24"/>
        <v>792090.88</v>
      </c>
      <c r="U58" s="454"/>
      <c r="V58" s="497"/>
      <c r="W58" s="285"/>
      <c r="X58" s="284"/>
      <c r="Y58" s="285"/>
      <c r="Z58" s="296"/>
      <c r="AA58" s="60"/>
      <c r="AB58" s="55">
        <f t="shared" si="25"/>
        <v>189440.55000000005</v>
      </c>
    </row>
    <row r="59" spans="2:28" ht="13.5" hidden="1" thickBot="1">
      <c r="B59" s="297"/>
      <c r="C59" s="298" t="s">
        <v>30</v>
      </c>
      <c r="D59" s="363"/>
      <c r="E59" s="299"/>
      <c r="F59" s="300"/>
      <c r="G59" s="300"/>
      <c r="H59" s="192"/>
      <c r="I59" s="192"/>
      <c r="J59" s="192"/>
      <c r="K59" s="301">
        <f>K48+K32+K21+K14+K15+K49</f>
        <v>60518.670000000006</v>
      </c>
      <c r="L59" s="302">
        <f>L48+L32+L21+L14</f>
        <v>13608.63</v>
      </c>
      <c r="M59" s="303">
        <f>M48+M32+M21+M14</f>
        <v>17297.9</v>
      </c>
      <c r="N59" s="121">
        <f>M59+L59+K59</f>
        <v>91425.20000000001</v>
      </c>
      <c r="O59" s="192"/>
      <c r="P59" s="452"/>
      <c r="Q59" s="304">
        <f>Q48+Q32+Q21+Q14</f>
        <v>37407.62</v>
      </c>
      <c r="R59" s="305">
        <f>R48+R32+R21+R14</f>
        <v>13608.63</v>
      </c>
      <c r="S59" s="304">
        <f>S48+S32+S21+S14</f>
        <v>17297.9</v>
      </c>
      <c r="T59" s="306">
        <f t="shared" si="24"/>
        <v>68314.15</v>
      </c>
      <c r="U59" s="474"/>
      <c r="V59" s="495"/>
      <c r="W59" s="307"/>
      <c r="X59" s="300"/>
      <c r="Y59" s="307"/>
      <c r="Z59" s="308"/>
      <c r="AA59" s="309"/>
      <c r="AB59" s="306">
        <f t="shared" si="25"/>
        <v>23111.050000000017</v>
      </c>
    </row>
    <row r="60" spans="2:28" ht="13.5" customHeight="1">
      <c r="B60" s="48">
        <v>7</v>
      </c>
      <c r="C60" s="231" t="s">
        <v>54</v>
      </c>
      <c r="D60" s="364"/>
      <c r="E60" s="69"/>
      <c r="F60" s="74"/>
      <c r="G60" s="74"/>
      <c r="H60" s="69"/>
      <c r="I60" s="69"/>
      <c r="J60" s="20"/>
      <c r="K60" s="310"/>
      <c r="L60" s="74"/>
      <c r="M60" s="311"/>
      <c r="N60" s="459">
        <f>SUM(K60:M60)</f>
        <v>0</v>
      </c>
      <c r="O60" s="432">
        <f>N60+J60</f>
        <v>0</v>
      </c>
      <c r="P60" s="437">
        <v>20850</v>
      </c>
      <c r="Q60" s="310"/>
      <c r="R60" s="70"/>
      <c r="S60" s="312"/>
      <c r="T60" s="32">
        <f t="shared" si="24"/>
        <v>0</v>
      </c>
      <c r="U60" s="437">
        <f>T60+P60</f>
        <v>20850</v>
      </c>
      <c r="V60" s="485"/>
      <c r="X60" s="74"/>
      <c r="Z60" s="75"/>
      <c r="AA60" s="313"/>
      <c r="AB60" s="65">
        <f aca="true" t="shared" si="26" ref="AB60:AB89">O60-U60</f>
        <v>-20850</v>
      </c>
    </row>
    <row r="61" spans="2:29" ht="13.5" customHeight="1">
      <c r="B61" s="35">
        <v>8</v>
      </c>
      <c r="C61" s="183" t="s">
        <v>55</v>
      </c>
      <c r="D61" s="365"/>
      <c r="E61" s="56"/>
      <c r="F61" s="62"/>
      <c r="G61" s="62"/>
      <c r="H61" s="56"/>
      <c r="I61" s="56"/>
      <c r="J61" s="314"/>
      <c r="K61" s="110"/>
      <c r="L61" s="41"/>
      <c r="M61" s="315"/>
      <c r="N61" s="460">
        <f aca="true" t="shared" si="27" ref="N61:N79">M61+L61+K61</f>
        <v>0</v>
      </c>
      <c r="O61" s="433">
        <f>J61+N61</f>
        <v>0</v>
      </c>
      <c r="P61" s="438">
        <v>0</v>
      </c>
      <c r="Q61" s="110"/>
      <c r="R61" s="41"/>
      <c r="S61" s="316"/>
      <c r="T61" s="317">
        <f t="shared" si="24"/>
        <v>0</v>
      </c>
      <c r="U61" s="438">
        <f>P61+T61</f>
        <v>0</v>
      </c>
      <c r="V61" s="483"/>
      <c r="W61" s="318"/>
      <c r="X61" s="179"/>
      <c r="Y61" s="318"/>
      <c r="Z61" s="319"/>
      <c r="AA61" s="320"/>
      <c r="AB61" s="65">
        <f t="shared" si="26"/>
        <v>0</v>
      </c>
      <c r="AC61" s="16"/>
    </row>
    <row r="62" spans="2:29" ht="15" customHeight="1">
      <c r="B62" s="35">
        <v>9</v>
      </c>
      <c r="C62" s="183" t="s">
        <v>56</v>
      </c>
      <c r="D62" s="365"/>
      <c r="E62" s="56"/>
      <c r="F62" s="62"/>
      <c r="G62" s="62"/>
      <c r="H62" s="56"/>
      <c r="I62" s="56"/>
      <c r="J62" s="55">
        <v>538044.13</v>
      </c>
      <c r="K62" s="321">
        <v>48815.7</v>
      </c>
      <c r="L62" s="57">
        <v>82609.8</v>
      </c>
      <c r="M62" s="322">
        <v>93613.53</v>
      </c>
      <c r="N62" s="388">
        <f t="shared" si="27"/>
        <v>225039.03000000003</v>
      </c>
      <c r="O62" s="434">
        <f>N62+J62</f>
        <v>763083.16</v>
      </c>
      <c r="P62" s="439">
        <v>188150.97</v>
      </c>
      <c r="Q62" s="321">
        <v>17346.19</v>
      </c>
      <c r="R62" s="57">
        <v>14739.44</v>
      </c>
      <c r="S62" s="323">
        <v>33003.883</v>
      </c>
      <c r="T62" s="54">
        <f t="shared" si="24"/>
        <v>65089.513000000006</v>
      </c>
      <c r="U62" s="439">
        <f>T62+P62</f>
        <v>253240.483</v>
      </c>
      <c r="V62" s="499"/>
      <c r="W62" s="61"/>
      <c r="X62" s="62"/>
      <c r="Y62" s="61"/>
      <c r="Z62" s="63"/>
      <c r="AA62" s="64"/>
      <c r="AB62" s="65">
        <f t="shared" si="26"/>
        <v>509842.677</v>
      </c>
      <c r="AC62" s="16"/>
    </row>
    <row r="63" spans="2:28" ht="14.25" customHeight="1">
      <c r="B63" s="35">
        <v>11</v>
      </c>
      <c r="C63" s="51" t="s">
        <v>57</v>
      </c>
      <c r="D63" s="366"/>
      <c r="E63" s="56"/>
      <c r="F63" s="62"/>
      <c r="G63" s="62"/>
      <c r="H63" s="56"/>
      <c r="I63" s="56"/>
      <c r="J63" s="55">
        <v>72179.1</v>
      </c>
      <c r="K63" s="321">
        <v>5352.93</v>
      </c>
      <c r="L63" s="57">
        <v>2660</v>
      </c>
      <c r="M63" s="324">
        <v>4065</v>
      </c>
      <c r="N63" s="388">
        <f t="shared" si="27"/>
        <v>12077.93</v>
      </c>
      <c r="O63" s="434">
        <f>J63+N63</f>
        <v>84257.03</v>
      </c>
      <c r="P63" s="439">
        <v>0</v>
      </c>
      <c r="Q63" s="321"/>
      <c r="R63" s="57"/>
      <c r="S63" s="323"/>
      <c r="T63" s="59">
        <f aca="true" t="shared" si="28" ref="T63:T88">SUM(Q63:S63)</f>
        <v>0</v>
      </c>
      <c r="U63" s="439">
        <f>P63+T63</f>
        <v>0</v>
      </c>
      <c r="V63" s="484"/>
      <c r="W63" s="61"/>
      <c r="X63" s="62"/>
      <c r="Y63" s="61"/>
      <c r="Z63" s="63"/>
      <c r="AA63" s="64"/>
      <c r="AB63" s="65">
        <f t="shared" si="26"/>
        <v>84257.03</v>
      </c>
    </row>
    <row r="64" spans="2:28" ht="12.75" customHeight="1">
      <c r="B64" s="35">
        <v>13</v>
      </c>
      <c r="C64" s="51" t="s">
        <v>58</v>
      </c>
      <c r="D64" s="366"/>
      <c r="E64" s="56"/>
      <c r="F64" s="62"/>
      <c r="G64" s="62"/>
      <c r="H64" s="56"/>
      <c r="I64" s="56"/>
      <c r="J64" s="55">
        <v>434045.42</v>
      </c>
      <c r="K64" s="321">
        <v>35561.24</v>
      </c>
      <c r="L64" s="97">
        <v>63551.15</v>
      </c>
      <c r="M64" s="325">
        <v>6338.41</v>
      </c>
      <c r="N64" s="461">
        <f t="shared" si="27"/>
        <v>105450.79999999999</v>
      </c>
      <c r="O64" s="432">
        <f>N64+J64</f>
        <v>539496.22</v>
      </c>
      <c r="P64" s="439">
        <v>257789.66</v>
      </c>
      <c r="Q64" s="321">
        <v>35457.08</v>
      </c>
      <c r="R64" s="57">
        <v>45635.61</v>
      </c>
      <c r="S64" s="324"/>
      <c r="T64" s="59">
        <f t="shared" si="28"/>
        <v>81092.69</v>
      </c>
      <c r="U64" s="439">
        <f>T64+P64</f>
        <v>338882.35</v>
      </c>
      <c r="V64" s="484"/>
      <c r="W64" s="61"/>
      <c r="X64" s="104"/>
      <c r="Y64" s="61"/>
      <c r="Z64" s="105"/>
      <c r="AA64" s="326"/>
      <c r="AB64" s="65">
        <f t="shared" si="26"/>
        <v>200613.87</v>
      </c>
    </row>
    <row r="65" spans="2:28" ht="12.75" customHeight="1">
      <c r="B65" s="35">
        <v>14</v>
      </c>
      <c r="C65" s="51" t="s">
        <v>59</v>
      </c>
      <c r="D65" s="366"/>
      <c r="E65" s="56"/>
      <c r="F65" s="62"/>
      <c r="G65" s="62"/>
      <c r="H65" s="56"/>
      <c r="I65" s="56"/>
      <c r="J65" s="55">
        <v>0</v>
      </c>
      <c r="K65" s="321"/>
      <c r="L65" s="57"/>
      <c r="M65" s="324"/>
      <c r="N65" s="388">
        <f t="shared" si="27"/>
        <v>0</v>
      </c>
      <c r="O65" s="458">
        <f>J65+N65</f>
        <v>0</v>
      </c>
      <c r="P65" s="439">
        <v>107235.65</v>
      </c>
      <c r="Q65" s="321">
        <v>10608.27</v>
      </c>
      <c r="R65" s="57">
        <v>9461.41</v>
      </c>
      <c r="S65" s="324">
        <v>6660.83</v>
      </c>
      <c r="T65" s="59">
        <f t="shared" si="28"/>
        <v>26730.510000000002</v>
      </c>
      <c r="U65" s="439">
        <f>P65+T65</f>
        <v>133966.16</v>
      </c>
      <c r="V65" s="484"/>
      <c r="W65" s="61"/>
      <c r="X65" s="104"/>
      <c r="Y65" s="61"/>
      <c r="Z65" s="105"/>
      <c r="AA65" s="326"/>
      <c r="AB65" s="65">
        <f t="shared" si="26"/>
        <v>-133966.16</v>
      </c>
    </row>
    <row r="66" spans="2:28" ht="12.75" customHeight="1">
      <c r="B66" s="35">
        <v>15</v>
      </c>
      <c r="C66" s="51" t="s">
        <v>60</v>
      </c>
      <c r="D66" s="366"/>
      <c r="E66" s="56"/>
      <c r="F66" s="62"/>
      <c r="G66" s="62"/>
      <c r="H66" s="56"/>
      <c r="I66" s="56"/>
      <c r="J66" s="55">
        <v>0</v>
      </c>
      <c r="K66" s="321"/>
      <c r="L66" s="70"/>
      <c r="M66" s="327"/>
      <c r="N66" s="388">
        <f t="shared" si="27"/>
        <v>0</v>
      </c>
      <c r="O66" s="458">
        <f>N66+J66</f>
        <v>0</v>
      </c>
      <c r="P66" s="439">
        <v>71465.28</v>
      </c>
      <c r="Q66" s="321">
        <v>8065.33</v>
      </c>
      <c r="R66" s="57">
        <v>3712.81</v>
      </c>
      <c r="S66" s="324">
        <v>3095.42</v>
      </c>
      <c r="T66" s="59">
        <f t="shared" si="28"/>
        <v>14873.56</v>
      </c>
      <c r="U66" s="439">
        <f>T66+P66</f>
        <v>86338.84</v>
      </c>
      <c r="V66" s="484"/>
      <c r="W66" s="61"/>
      <c r="X66" s="104"/>
      <c r="Y66" s="61"/>
      <c r="Z66" s="105"/>
      <c r="AA66" s="326"/>
      <c r="AB66" s="65">
        <f t="shared" si="26"/>
        <v>-86338.84</v>
      </c>
    </row>
    <row r="67" spans="2:28" ht="12.75" customHeight="1">
      <c r="B67" s="35">
        <v>16</v>
      </c>
      <c r="C67" s="342" t="s">
        <v>87</v>
      </c>
      <c r="D67" s="366"/>
      <c r="E67" s="56"/>
      <c r="F67" s="62"/>
      <c r="G67" s="62"/>
      <c r="H67" s="56"/>
      <c r="I67" s="56"/>
      <c r="J67" s="55"/>
      <c r="K67" s="321"/>
      <c r="L67" s="352"/>
      <c r="M67" s="353"/>
      <c r="N67" s="388"/>
      <c r="O67" s="458"/>
      <c r="P67" s="439">
        <v>12720</v>
      </c>
      <c r="Q67" s="321"/>
      <c r="R67" s="57"/>
      <c r="S67" s="324"/>
      <c r="T67" s="59">
        <f>SUM(Q67:S67)</f>
        <v>0</v>
      </c>
      <c r="U67" s="439">
        <f>T67+P67</f>
        <v>12720</v>
      </c>
      <c r="V67" s="484"/>
      <c r="W67" s="61"/>
      <c r="X67" s="104"/>
      <c r="Y67" s="61"/>
      <c r="Z67" s="105"/>
      <c r="AA67" s="326"/>
      <c r="AB67" s="65">
        <f t="shared" si="26"/>
        <v>-12720</v>
      </c>
    </row>
    <row r="68" spans="2:28" ht="12.75" customHeight="1">
      <c r="B68" s="35">
        <v>17</v>
      </c>
      <c r="C68" s="342" t="s">
        <v>88</v>
      </c>
      <c r="D68" s="366"/>
      <c r="E68" s="56"/>
      <c r="F68" s="62"/>
      <c r="G68" s="62"/>
      <c r="H68" s="56"/>
      <c r="I68" s="56"/>
      <c r="J68" s="55"/>
      <c r="K68" s="321"/>
      <c r="L68" s="70"/>
      <c r="M68" s="327"/>
      <c r="N68" s="388"/>
      <c r="O68" s="458"/>
      <c r="P68" s="439">
        <v>10000</v>
      </c>
      <c r="Q68" s="321"/>
      <c r="R68" s="57">
        <v>15000</v>
      </c>
      <c r="S68" s="324"/>
      <c r="T68" s="59">
        <f>SUM(Q68:S68)</f>
        <v>15000</v>
      </c>
      <c r="U68" s="439">
        <f>T68+P68</f>
        <v>25000</v>
      </c>
      <c r="V68" s="484"/>
      <c r="W68" s="61"/>
      <c r="X68" s="104"/>
      <c r="Y68" s="61"/>
      <c r="Z68" s="105"/>
      <c r="AA68" s="326"/>
      <c r="AB68" s="65">
        <f t="shared" si="26"/>
        <v>-25000</v>
      </c>
    </row>
    <row r="69" spans="2:28" ht="12.75" customHeight="1">
      <c r="B69" s="35">
        <v>18</v>
      </c>
      <c r="C69" s="342" t="s">
        <v>89</v>
      </c>
      <c r="D69" s="366"/>
      <c r="E69" s="56"/>
      <c r="F69" s="62"/>
      <c r="G69" s="62"/>
      <c r="H69" s="56"/>
      <c r="I69" s="56"/>
      <c r="J69" s="55"/>
      <c r="K69" s="321"/>
      <c r="L69" s="352"/>
      <c r="M69" s="353"/>
      <c r="N69" s="388"/>
      <c r="O69" s="458"/>
      <c r="P69" s="439">
        <v>5782</v>
      </c>
      <c r="Q69" s="321"/>
      <c r="R69" s="57"/>
      <c r="S69" s="324">
        <v>2800</v>
      </c>
      <c r="T69" s="59">
        <f>SUM(Q69:S69)</f>
        <v>2800</v>
      </c>
      <c r="U69" s="439">
        <f>T69+P69</f>
        <v>8582</v>
      </c>
      <c r="V69" s="484"/>
      <c r="W69" s="61"/>
      <c r="X69" s="104"/>
      <c r="Y69" s="61"/>
      <c r="Z69" s="105"/>
      <c r="AA69" s="326"/>
      <c r="AB69" s="65">
        <f t="shared" si="26"/>
        <v>-8582</v>
      </c>
    </row>
    <row r="70" spans="2:28" ht="12.75" customHeight="1">
      <c r="B70" s="35">
        <v>19</v>
      </c>
      <c r="C70" s="51" t="s">
        <v>61</v>
      </c>
      <c r="D70" s="366"/>
      <c r="E70" s="56"/>
      <c r="F70" s="62"/>
      <c r="G70" s="62"/>
      <c r="H70" s="56"/>
      <c r="I70" s="56"/>
      <c r="J70" s="55">
        <v>2800</v>
      </c>
      <c r="K70" s="321">
        <v>600</v>
      </c>
      <c r="L70" s="520"/>
      <c r="M70" s="328"/>
      <c r="N70" s="59">
        <f t="shared" si="27"/>
        <v>600</v>
      </c>
      <c r="O70" s="389">
        <f>J70+N70</f>
        <v>3400</v>
      </c>
      <c r="P70" s="439">
        <v>1200</v>
      </c>
      <c r="Q70" s="321">
        <v>600</v>
      </c>
      <c r="R70" s="57"/>
      <c r="S70" s="324"/>
      <c r="T70" s="59">
        <f t="shared" si="28"/>
        <v>600</v>
      </c>
      <c r="U70" s="439">
        <f>P70+T70</f>
        <v>1800</v>
      </c>
      <c r="V70" s="484"/>
      <c r="W70" s="61"/>
      <c r="X70" s="104"/>
      <c r="Y70" s="61"/>
      <c r="Z70" s="105"/>
      <c r="AA70" s="326"/>
      <c r="AB70" s="65">
        <f t="shared" si="26"/>
        <v>1600</v>
      </c>
    </row>
    <row r="71" spans="2:28" ht="12.75" customHeight="1">
      <c r="B71" s="35">
        <v>20</v>
      </c>
      <c r="C71" s="51" t="s">
        <v>62</v>
      </c>
      <c r="D71" s="366"/>
      <c r="E71" s="56"/>
      <c r="F71" s="62"/>
      <c r="G71" s="62"/>
      <c r="H71" s="56"/>
      <c r="I71" s="56"/>
      <c r="J71" s="55">
        <v>0</v>
      </c>
      <c r="K71" s="321"/>
      <c r="L71" s="350"/>
      <c r="M71" s="360"/>
      <c r="N71" s="59">
        <f t="shared" si="27"/>
        <v>0</v>
      </c>
      <c r="O71" s="389">
        <f>N71+J71</f>
        <v>0</v>
      </c>
      <c r="P71" s="439">
        <v>414800.03</v>
      </c>
      <c r="Q71" s="321">
        <v>38219.18</v>
      </c>
      <c r="R71" s="57">
        <v>36986.3</v>
      </c>
      <c r="S71" s="324">
        <v>38219.18</v>
      </c>
      <c r="T71" s="59">
        <f t="shared" si="28"/>
        <v>113424.66</v>
      </c>
      <c r="U71" s="439">
        <f>T71+P71</f>
        <v>528224.6900000001</v>
      </c>
      <c r="V71" s="484"/>
      <c r="W71" s="61"/>
      <c r="X71" s="104"/>
      <c r="Y71" s="61"/>
      <c r="Z71" s="105"/>
      <c r="AA71" s="326"/>
      <c r="AB71" s="65">
        <f t="shared" si="26"/>
        <v>-528224.6900000001</v>
      </c>
    </row>
    <row r="72" spans="2:28" ht="12.75" customHeight="1">
      <c r="B72" s="35">
        <v>21</v>
      </c>
      <c r="C72" s="342" t="s">
        <v>83</v>
      </c>
      <c r="D72" s="367"/>
      <c r="E72" s="56"/>
      <c r="F72" s="62"/>
      <c r="G72" s="62"/>
      <c r="H72" s="56"/>
      <c r="I72" s="56"/>
      <c r="J72" s="55">
        <v>0</v>
      </c>
      <c r="K72" s="321"/>
      <c r="L72" s="70"/>
      <c r="M72" s="327"/>
      <c r="N72" s="59"/>
      <c r="O72" s="389">
        <f>J72+N72</f>
        <v>0</v>
      </c>
      <c r="P72" s="439">
        <v>80084.57</v>
      </c>
      <c r="Q72" s="321"/>
      <c r="R72" s="57"/>
      <c r="S72" s="324"/>
      <c r="T72" s="59">
        <f>S72+R72+Q72</f>
        <v>0</v>
      </c>
      <c r="U72" s="439">
        <f>P72+T72</f>
        <v>80084.57</v>
      </c>
      <c r="V72" s="484"/>
      <c r="W72" s="61"/>
      <c r="X72" s="104"/>
      <c r="Y72" s="61"/>
      <c r="Z72" s="105"/>
      <c r="AA72" s="326"/>
      <c r="AB72" s="65">
        <f t="shared" si="26"/>
        <v>-80084.57</v>
      </c>
    </row>
    <row r="73" spans="2:28" ht="12.75" customHeight="1">
      <c r="B73" s="35">
        <v>22</v>
      </c>
      <c r="C73" s="51" t="s">
        <v>63</v>
      </c>
      <c r="D73" s="366"/>
      <c r="E73" s="56"/>
      <c r="F73" s="62"/>
      <c r="G73" s="62"/>
      <c r="H73" s="56"/>
      <c r="I73" s="56"/>
      <c r="J73" s="55">
        <v>0</v>
      </c>
      <c r="K73" s="321"/>
      <c r="L73" s="57"/>
      <c r="M73" s="324"/>
      <c r="N73" s="59">
        <f t="shared" si="27"/>
        <v>0</v>
      </c>
      <c r="O73" s="389">
        <f>N73+J73</f>
        <v>0</v>
      </c>
      <c r="P73" s="439">
        <v>56283.55</v>
      </c>
      <c r="Q73" s="321"/>
      <c r="R73" s="57"/>
      <c r="S73" s="324"/>
      <c r="T73" s="59">
        <f t="shared" si="28"/>
        <v>0</v>
      </c>
      <c r="U73" s="439">
        <f>T73+P73</f>
        <v>56283.55</v>
      </c>
      <c r="V73" s="484"/>
      <c r="W73" s="61"/>
      <c r="X73" s="104"/>
      <c r="Y73" s="61"/>
      <c r="Z73" s="105"/>
      <c r="AA73" s="326"/>
      <c r="AB73" s="65">
        <f t="shared" si="26"/>
        <v>-56283.55</v>
      </c>
    </row>
    <row r="74" spans="2:28" ht="12.75" customHeight="1">
      <c r="B74" s="35">
        <v>23</v>
      </c>
      <c r="C74" s="342" t="s">
        <v>84</v>
      </c>
      <c r="D74" s="366"/>
      <c r="E74" s="56"/>
      <c r="F74" s="62"/>
      <c r="G74" s="62"/>
      <c r="H74" s="56"/>
      <c r="I74" s="56"/>
      <c r="J74" s="55">
        <v>20452</v>
      </c>
      <c r="K74" s="321"/>
      <c r="L74" s="350">
        <v>18965.95</v>
      </c>
      <c r="M74" s="328"/>
      <c r="N74" s="59">
        <f>M74+L74+K74</f>
        <v>18965.95</v>
      </c>
      <c r="O74" s="389">
        <f>N74+J74</f>
        <v>39417.95</v>
      </c>
      <c r="P74" s="439">
        <v>2028.37</v>
      </c>
      <c r="Q74" s="321"/>
      <c r="R74" s="57">
        <v>48</v>
      </c>
      <c r="S74" s="324"/>
      <c r="T74" s="59">
        <f>SUM(Q74:S74)</f>
        <v>48</v>
      </c>
      <c r="U74" s="439">
        <f>T74+P74</f>
        <v>2076.37</v>
      </c>
      <c r="V74" s="484"/>
      <c r="W74" s="61"/>
      <c r="X74" s="104"/>
      <c r="Y74" s="61"/>
      <c r="Z74" s="105"/>
      <c r="AA74" s="326"/>
      <c r="AB74" s="65">
        <f t="shared" si="26"/>
        <v>37341.579999999994</v>
      </c>
    </row>
    <row r="75" spans="2:28" ht="12.75">
      <c r="B75" s="35">
        <v>24</v>
      </c>
      <c r="C75" s="51" t="s">
        <v>64</v>
      </c>
      <c r="D75" s="366"/>
      <c r="E75" s="56"/>
      <c r="F75" s="62"/>
      <c r="G75" s="62"/>
      <c r="H75" s="56"/>
      <c r="I75" s="56"/>
      <c r="J75" s="55">
        <v>6120</v>
      </c>
      <c r="K75" s="321">
        <v>680</v>
      </c>
      <c r="L75" s="70">
        <v>680</v>
      </c>
      <c r="M75" s="328">
        <v>680</v>
      </c>
      <c r="N75" s="388">
        <f t="shared" si="27"/>
        <v>2040</v>
      </c>
      <c r="O75" s="435">
        <f>J75+N75</f>
        <v>8160</v>
      </c>
      <c r="P75" s="439">
        <v>0</v>
      </c>
      <c r="Q75" s="321"/>
      <c r="R75" s="57"/>
      <c r="S75" s="324"/>
      <c r="T75" s="59">
        <f t="shared" si="28"/>
        <v>0</v>
      </c>
      <c r="U75" s="439">
        <f>P75+T75</f>
        <v>0</v>
      </c>
      <c r="V75" s="484"/>
      <c r="W75" s="61"/>
      <c r="X75" s="104"/>
      <c r="Y75" s="61"/>
      <c r="Z75" s="105"/>
      <c r="AA75" s="326"/>
      <c r="AB75" s="65">
        <f t="shared" si="26"/>
        <v>8160</v>
      </c>
    </row>
    <row r="76" spans="2:28" ht="12.75">
      <c r="B76" s="35">
        <v>25</v>
      </c>
      <c r="C76" s="51" t="s">
        <v>65</v>
      </c>
      <c r="D76" s="366"/>
      <c r="E76" s="56"/>
      <c r="F76" s="62"/>
      <c r="G76" s="62"/>
      <c r="H76" s="56"/>
      <c r="I76" s="56"/>
      <c r="J76" s="55">
        <v>150179.4</v>
      </c>
      <c r="K76" s="321">
        <v>16686.6</v>
      </c>
      <c r="L76" s="349">
        <v>16686.6</v>
      </c>
      <c r="M76" s="324">
        <v>16686.6</v>
      </c>
      <c r="N76" s="461">
        <f t="shared" si="27"/>
        <v>50059.799999999996</v>
      </c>
      <c r="O76" s="432">
        <f>N76+J76</f>
        <v>200239.19999999998</v>
      </c>
      <c r="P76" s="439">
        <v>145292.1</v>
      </c>
      <c r="Q76" s="321">
        <v>15746.9</v>
      </c>
      <c r="R76" s="57">
        <v>15746.9</v>
      </c>
      <c r="S76" s="324">
        <v>21220.9</v>
      </c>
      <c r="T76" s="59">
        <f t="shared" si="28"/>
        <v>52714.7</v>
      </c>
      <c r="U76" s="439">
        <f>T76+P76</f>
        <v>198006.8</v>
      </c>
      <c r="V76" s="484"/>
      <c r="W76" s="61"/>
      <c r="X76" s="104"/>
      <c r="Y76" s="61"/>
      <c r="Z76" s="105"/>
      <c r="AA76" s="326"/>
      <c r="AB76" s="65">
        <f t="shared" si="26"/>
        <v>2232.399999999994</v>
      </c>
    </row>
    <row r="77" spans="2:28" ht="12.75">
      <c r="B77" s="35">
        <v>26</v>
      </c>
      <c r="C77" s="342" t="s">
        <v>79</v>
      </c>
      <c r="D77" s="367"/>
      <c r="E77" s="56"/>
      <c r="F77" s="62"/>
      <c r="G77" s="62"/>
      <c r="H77" s="56"/>
      <c r="I77" s="56"/>
      <c r="J77" s="55">
        <v>0</v>
      </c>
      <c r="K77" s="321"/>
      <c r="L77" s="57"/>
      <c r="M77" s="324"/>
      <c r="N77" s="388">
        <f t="shared" si="27"/>
        <v>0</v>
      </c>
      <c r="O77" s="434">
        <f>J77+N77</f>
        <v>0</v>
      </c>
      <c r="P77" s="439">
        <v>10201.26</v>
      </c>
      <c r="Q77" s="321"/>
      <c r="R77" s="57"/>
      <c r="S77" s="324"/>
      <c r="T77" s="605">
        <f t="shared" si="28"/>
        <v>0</v>
      </c>
      <c r="U77" s="439">
        <f>P77+T77</f>
        <v>10201.26</v>
      </c>
      <c r="V77" s="484"/>
      <c r="W77" s="61"/>
      <c r="X77" s="104"/>
      <c r="Y77" s="61"/>
      <c r="Z77" s="105"/>
      <c r="AA77" s="326"/>
      <c r="AB77" s="65">
        <f t="shared" si="26"/>
        <v>-10201.26</v>
      </c>
    </row>
    <row r="78" spans="2:28" ht="12.75">
      <c r="B78" s="35">
        <v>27</v>
      </c>
      <c r="C78" s="342" t="s">
        <v>80</v>
      </c>
      <c r="D78" s="367"/>
      <c r="E78" s="56"/>
      <c r="F78" s="62"/>
      <c r="G78" s="62"/>
      <c r="H78" s="56"/>
      <c r="I78" s="56"/>
      <c r="J78" s="55">
        <v>125555</v>
      </c>
      <c r="K78" s="321"/>
      <c r="L78" s="97">
        <v>119350.25</v>
      </c>
      <c r="M78" s="327">
        <v>19000.11</v>
      </c>
      <c r="N78" s="461">
        <f>M78+L78+K78</f>
        <v>138350.36</v>
      </c>
      <c r="O78" s="432">
        <f>N78+J78</f>
        <v>263905.36</v>
      </c>
      <c r="P78" s="439">
        <v>14522.36</v>
      </c>
      <c r="Q78" s="321"/>
      <c r="R78" s="57"/>
      <c r="S78" s="324"/>
      <c r="T78" s="32">
        <f t="shared" si="28"/>
        <v>0</v>
      </c>
      <c r="U78" s="439">
        <f>T78+P78</f>
        <v>14522.36</v>
      </c>
      <c r="V78" s="484"/>
      <c r="W78" s="61"/>
      <c r="X78" s="104"/>
      <c r="Y78" s="61"/>
      <c r="Z78" s="105"/>
      <c r="AA78" s="326"/>
      <c r="AB78" s="65">
        <f t="shared" si="26"/>
        <v>249383</v>
      </c>
    </row>
    <row r="79" spans="2:28" ht="12.75" customHeight="1">
      <c r="B79" s="35">
        <v>28</v>
      </c>
      <c r="C79" s="342" t="s">
        <v>78</v>
      </c>
      <c r="D79" s="367"/>
      <c r="E79" s="56"/>
      <c r="F79" s="62"/>
      <c r="G79" s="62"/>
      <c r="H79" s="56"/>
      <c r="I79" s="56"/>
      <c r="J79" s="55">
        <v>926888.41</v>
      </c>
      <c r="K79" s="321"/>
      <c r="L79" s="329"/>
      <c r="M79" s="351">
        <v>195464.01</v>
      </c>
      <c r="N79" s="462">
        <f t="shared" si="27"/>
        <v>195464.01</v>
      </c>
      <c r="O79" s="464">
        <f>J79+N79</f>
        <v>1122352.42</v>
      </c>
      <c r="P79" s="439">
        <v>14119</v>
      </c>
      <c r="Q79" s="321"/>
      <c r="R79" s="57"/>
      <c r="S79" s="324"/>
      <c r="T79" s="59">
        <f t="shared" si="28"/>
        <v>0</v>
      </c>
      <c r="U79" s="439">
        <f>P79+T79</f>
        <v>14119</v>
      </c>
      <c r="V79" s="484"/>
      <c r="W79" s="61"/>
      <c r="X79" s="104"/>
      <c r="Y79" s="61"/>
      <c r="Z79" s="105"/>
      <c r="AA79" s="326"/>
      <c r="AB79" s="65">
        <f t="shared" si="26"/>
        <v>1108233.42</v>
      </c>
    </row>
    <row r="80" spans="2:28" ht="12.75" customHeight="1">
      <c r="B80" s="35">
        <v>29</v>
      </c>
      <c r="C80" s="51" t="s">
        <v>66</v>
      </c>
      <c r="D80" s="366"/>
      <c r="E80" s="56"/>
      <c r="F80" s="62"/>
      <c r="G80" s="62"/>
      <c r="H80" s="56"/>
      <c r="I80" s="56"/>
      <c r="J80" s="55"/>
      <c r="K80" s="321"/>
      <c r="L80" s="350"/>
      <c r="M80" s="327"/>
      <c r="N80" s="461"/>
      <c r="O80" s="432">
        <f>N80+J80</f>
        <v>0</v>
      </c>
      <c r="P80" s="439">
        <v>21300</v>
      </c>
      <c r="Q80" s="321">
        <v>5200</v>
      </c>
      <c r="R80" s="57">
        <v>2250</v>
      </c>
      <c r="S80" s="324">
        <v>12500</v>
      </c>
      <c r="T80" s="59">
        <f t="shared" si="28"/>
        <v>19950</v>
      </c>
      <c r="U80" s="439">
        <f>T80+P80</f>
        <v>41250</v>
      </c>
      <c r="V80" s="484"/>
      <c r="W80" s="61"/>
      <c r="X80" s="104"/>
      <c r="Y80" s="61"/>
      <c r="Z80" s="105"/>
      <c r="AA80" s="326"/>
      <c r="AB80" s="65">
        <f t="shared" si="26"/>
        <v>-41250</v>
      </c>
    </row>
    <row r="81" spans="2:28" ht="12.75" customHeight="1">
      <c r="B81" s="35">
        <v>30</v>
      </c>
      <c r="C81" s="51" t="s">
        <v>67</v>
      </c>
      <c r="D81" s="366"/>
      <c r="E81" s="56"/>
      <c r="F81" s="62"/>
      <c r="G81" s="62"/>
      <c r="H81" s="56"/>
      <c r="I81" s="56"/>
      <c r="J81" s="55"/>
      <c r="K81" s="321"/>
      <c r="L81" s="70"/>
      <c r="M81" s="351"/>
      <c r="N81" s="462">
        <f>M81+L81+K81</f>
        <v>0</v>
      </c>
      <c r="O81" s="464">
        <f>J81+N81</f>
        <v>0</v>
      </c>
      <c r="P81" s="439">
        <v>365234.36</v>
      </c>
      <c r="Q81" s="321"/>
      <c r="R81" s="57"/>
      <c r="S81" s="324">
        <v>193840.03</v>
      </c>
      <c r="T81" s="59">
        <f t="shared" si="28"/>
        <v>193840.03</v>
      </c>
      <c r="U81" s="439">
        <f>P81+T81</f>
        <v>559074.39</v>
      </c>
      <c r="V81" s="484"/>
      <c r="W81" s="61"/>
      <c r="X81" s="104"/>
      <c r="Y81" s="61"/>
      <c r="Z81" s="105"/>
      <c r="AA81" s="326"/>
      <c r="AB81" s="65">
        <f t="shared" si="26"/>
        <v>-559074.39</v>
      </c>
    </row>
    <row r="82" spans="2:28" ht="12.75" customHeight="1">
      <c r="B82" s="35">
        <v>31</v>
      </c>
      <c r="C82" s="51" t="s">
        <v>68</v>
      </c>
      <c r="D82" s="366"/>
      <c r="E82" s="56"/>
      <c r="F82" s="62"/>
      <c r="G82" s="62"/>
      <c r="H82" s="56"/>
      <c r="I82" s="56"/>
      <c r="J82" s="55"/>
      <c r="K82" s="321"/>
      <c r="L82" s="57"/>
      <c r="M82" s="328"/>
      <c r="N82" s="461">
        <f>M82+L82+K82</f>
        <v>0</v>
      </c>
      <c r="O82" s="432">
        <f>N82+J82</f>
        <v>0</v>
      </c>
      <c r="P82" s="439">
        <v>0</v>
      </c>
      <c r="Q82" s="321"/>
      <c r="R82" s="57"/>
      <c r="S82" s="324"/>
      <c r="T82" s="59">
        <f t="shared" si="28"/>
        <v>0</v>
      </c>
      <c r="U82" s="439">
        <f>T82+P82</f>
        <v>0</v>
      </c>
      <c r="V82" s="484"/>
      <c r="W82" s="61"/>
      <c r="X82" s="104"/>
      <c r="Y82" s="61"/>
      <c r="Z82" s="105"/>
      <c r="AA82" s="326"/>
      <c r="AB82" s="65">
        <f t="shared" si="26"/>
        <v>0</v>
      </c>
    </row>
    <row r="83" spans="2:28" ht="12.75" customHeight="1">
      <c r="B83" s="35">
        <v>32</v>
      </c>
      <c r="C83" s="342" t="s">
        <v>86</v>
      </c>
      <c r="D83" s="366"/>
      <c r="E83" s="56"/>
      <c r="F83" s="62"/>
      <c r="G83" s="62"/>
      <c r="H83" s="56"/>
      <c r="I83" s="56"/>
      <c r="J83" s="55"/>
      <c r="K83" s="321"/>
      <c r="L83" s="57"/>
      <c r="M83" s="324"/>
      <c r="N83" s="462"/>
      <c r="O83" s="464">
        <f>J83+N83</f>
        <v>0</v>
      </c>
      <c r="P83" s="439">
        <v>943</v>
      </c>
      <c r="Q83" s="321"/>
      <c r="R83" s="57"/>
      <c r="S83" s="324"/>
      <c r="T83" s="59">
        <f t="shared" si="28"/>
        <v>0</v>
      </c>
      <c r="U83" s="439">
        <f>P83+T83</f>
        <v>943</v>
      </c>
      <c r="V83" s="484"/>
      <c r="W83" s="61"/>
      <c r="X83" s="104"/>
      <c r="Y83" s="61"/>
      <c r="Z83" s="105"/>
      <c r="AA83" s="326"/>
      <c r="AB83" s="65">
        <f t="shared" si="26"/>
        <v>-943</v>
      </c>
    </row>
    <row r="84" spans="2:28" ht="12.75" customHeight="1">
      <c r="B84" s="35">
        <v>33</v>
      </c>
      <c r="C84" s="51" t="s">
        <v>69</v>
      </c>
      <c r="D84" s="366"/>
      <c r="E84" s="56"/>
      <c r="F84" s="62"/>
      <c r="G84" s="62"/>
      <c r="H84" s="56"/>
      <c r="I84" s="56"/>
      <c r="J84" s="55">
        <v>306241.14</v>
      </c>
      <c r="K84" s="321">
        <v>34731.04</v>
      </c>
      <c r="L84" s="57">
        <v>44757.13</v>
      </c>
      <c r="M84" s="324"/>
      <c r="N84" s="461">
        <f aca="true" t="shared" si="29" ref="N84:N89">M84+L84+K84</f>
        <v>79488.17</v>
      </c>
      <c r="O84" s="432">
        <f>N84+J84</f>
        <v>385729.31</v>
      </c>
      <c r="P84" s="439">
        <v>0</v>
      </c>
      <c r="Q84" s="321"/>
      <c r="R84" s="57"/>
      <c r="S84" s="324"/>
      <c r="T84" s="59">
        <f t="shared" si="28"/>
        <v>0</v>
      </c>
      <c r="U84" s="439">
        <f>T84+P84</f>
        <v>0</v>
      </c>
      <c r="V84" s="484"/>
      <c r="W84" s="61"/>
      <c r="X84" s="104"/>
      <c r="Y84" s="61"/>
      <c r="Z84" s="105"/>
      <c r="AA84" s="326"/>
      <c r="AB84" s="65">
        <f t="shared" si="26"/>
        <v>385729.31</v>
      </c>
    </row>
    <row r="85" spans="2:28" ht="12.75" customHeight="1">
      <c r="B85" s="35">
        <v>34</v>
      </c>
      <c r="C85" s="51" t="s">
        <v>70</v>
      </c>
      <c r="D85" s="366"/>
      <c r="E85" s="56"/>
      <c r="F85" s="62"/>
      <c r="G85" s="62"/>
      <c r="H85" s="56"/>
      <c r="I85" s="56"/>
      <c r="J85" s="55">
        <v>4820.09</v>
      </c>
      <c r="K85" s="321"/>
      <c r="L85" s="97"/>
      <c r="M85" s="324"/>
      <c r="N85" s="462">
        <f t="shared" si="29"/>
        <v>0</v>
      </c>
      <c r="O85" s="464">
        <f>J85+N85</f>
        <v>4820.09</v>
      </c>
      <c r="P85" s="439">
        <v>68114.66</v>
      </c>
      <c r="Q85" s="321"/>
      <c r="R85" s="57">
        <v>46030</v>
      </c>
      <c r="S85" s="324">
        <v>300</v>
      </c>
      <c r="T85" s="59">
        <f t="shared" si="28"/>
        <v>46330</v>
      </c>
      <c r="U85" s="439">
        <f>P85+T85</f>
        <v>114444.66</v>
      </c>
      <c r="V85" s="484"/>
      <c r="W85" s="61"/>
      <c r="X85" s="104"/>
      <c r="Y85" s="61"/>
      <c r="Z85" s="105"/>
      <c r="AA85" s="326"/>
      <c r="AB85" s="65">
        <f t="shared" si="26"/>
        <v>-109624.57</v>
      </c>
    </row>
    <row r="86" spans="2:28" ht="12.75" customHeight="1">
      <c r="B86" s="35">
        <v>35</v>
      </c>
      <c r="C86" s="342" t="s">
        <v>81</v>
      </c>
      <c r="D86" s="367"/>
      <c r="E86" s="56"/>
      <c r="F86" s="62"/>
      <c r="G86" s="62"/>
      <c r="H86" s="56"/>
      <c r="I86" s="56"/>
      <c r="J86" s="55">
        <v>1155</v>
      </c>
      <c r="K86" s="321">
        <v>315</v>
      </c>
      <c r="L86" s="349">
        <v>105</v>
      </c>
      <c r="M86" s="327">
        <v>675</v>
      </c>
      <c r="N86" s="462">
        <f t="shared" si="29"/>
        <v>1095</v>
      </c>
      <c r="O86" s="464">
        <f>J86+N86</f>
        <v>2250</v>
      </c>
      <c r="P86" s="439">
        <v>1045</v>
      </c>
      <c r="Q86" s="321"/>
      <c r="R86" s="57"/>
      <c r="S86" s="324">
        <v>1100</v>
      </c>
      <c r="T86" s="59">
        <f>S86+R86+Q86</f>
        <v>1100</v>
      </c>
      <c r="U86" s="439">
        <f>T86+P86</f>
        <v>2145</v>
      </c>
      <c r="V86" s="484"/>
      <c r="W86" s="61"/>
      <c r="X86" s="104"/>
      <c r="Y86" s="61"/>
      <c r="Z86" s="105"/>
      <c r="AA86" s="326"/>
      <c r="AB86" s="65">
        <f t="shared" si="26"/>
        <v>105</v>
      </c>
    </row>
    <row r="87" spans="2:28" ht="12.75" customHeight="1">
      <c r="B87" s="35">
        <v>36</v>
      </c>
      <c r="C87" s="342" t="s">
        <v>82</v>
      </c>
      <c r="D87" s="367"/>
      <c r="E87" s="56"/>
      <c r="F87" s="62"/>
      <c r="G87" s="62"/>
      <c r="H87" s="56"/>
      <c r="I87" s="56"/>
      <c r="J87" s="314"/>
      <c r="K87" s="321"/>
      <c r="L87" s="352"/>
      <c r="M87" s="353"/>
      <c r="N87" s="462">
        <f t="shared" si="29"/>
        <v>0</v>
      </c>
      <c r="O87" s="464">
        <f>J87+N87</f>
        <v>0</v>
      </c>
      <c r="P87" s="439">
        <v>1650</v>
      </c>
      <c r="Q87" s="321"/>
      <c r="R87" s="57"/>
      <c r="S87" s="324"/>
      <c r="T87" s="59">
        <f>S87+R87+Q87</f>
        <v>0</v>
      </c>
      <c r="U87" s="439">
        <f>P87+T87</f>
        <v>1650</v>
      </c>
      <c r="V87" s="484"/>
      <c r="W87" s="61"/>
      <c r="X87" s="104"/>
      <c r="Y87" s="61"/>
      <c r="Z87" s="105"/>
      <c r="AA87" s="326"/>
      <c r="AB87" s="65">
        <f t="shared" si="26"/>
        <v>-1650</v>
      </c>
    </row>
    <row r="88" spans="2:28" ht="13.5" customHeight="1">
      <c r="B88" s="86">
        <v>37</v>
      </c>
      <c r="C88" s="547" t="s">
        <v>71</v>
      </c>
      <c r="D88" s="548"/>
      <c r="E88" s="102"/>
      <c r="F88" s="104"/>
      <c r="G88" s="104"/>
      <c r="H88" s="102"/>
      <c r="I88" s="102"/>
      <c r="J88" s="549"/>
      <c r="K88" s="550"/>
      <c r="L88" s="74"/>
      <c r="M88" s="312"/>
      <c r="N88" s="551">
        <f t="shared" si="29"/>
        <v>0</v>
      </c>
      <c r="O88" s="432">
        <f>N88+J88</f>
        <v>0</v>
      </c>
      <c r="P88" s="442">
        <v>0.37</v>
      </c>
      <c r="Q88" s="552"/>
      <c r="R88" s="104"/>
      <c r="S88" s="553"/>
      <c r="T88" s="65">
        <f t="shared" si="28"/>
        <v>0</v>
      </c>
      <c r="U88" s="442">
        <f>T88+P88</f>
        <v>0.37</v>
      </c>
      <c r="V88" s="489"/>
      <c r="W88" s="103"/>
      <c r="X88" s="104"/>
      <c r="Y88" s="103"/>
      <c r="Z88" s="105"/>
      <c r="AA88" s="326"/>
      <c r="AB88" s="65">
        <f t="shared" si="26"/>
        <v>-0.37</v>
      </c>
    </row>
    <row r="89" spans="2:28" ht="13.5" customHeight="1">
      <c r="B89" s="558">
        <v>38</v>
      </c>
      <c r="C89" s="561" t="s">
        <v>92</v>
      </c>
      <c r="D89" s="559"/>
      <c r="E89" s="525"/>
      <c r="F89" s="523"/>
      <c r="G89" s="523"/>
      <c r="H89" s="525"/>
      <c r="I89" s="525"/>
      <c r="J89" s="576">
        <v>182000</v>
      </c>
      <c r="K89" s="522"/>
      <c r="L89" s="523"/>
      <c r="M89" s="353"/>
      <c r="N89" s="462">
        <f t="shared" si="29"/>
        <v>0</v>
      </c>
      <c r="O89" s="562">
        <f>N89+J89</f>
        <v>182000</v>
      </c>
      <c r="P89" s="527">
        <v>168291.53</v>
      </c>
      <c r="Q89" s="560"/>
      <c r="R89" s="523"/>
      <c r="S89" s="353"/>
      <c r="T89" s="526">
        <f>SUM(Q89:S89)</f>
        <v>0</v>
      </c>
      <c r="U89" s="527">
        <f>T89+P89</f>
        <v>168291.53</v>
      </c>
      <c r="V89" s="528"/>
      <c r="W89" s="529"/>
      <c r="X89" s="523"/>
      <c r="Y89" s="529"/>
      <c r="Z89" s="530"/>
      <c r="AA89" s="512"/>
      <c r="AB89" s="65">
        <f t="shared" si="26"/>
        <v>13708.470000000001</v>
      </c>
    </row>
    <row r="90" spans="2:29" ht="12.75" customHeight="1" thickBot="1">
      <c r="B90" s="48"/>
      <c r="C90" s="208"/>
      <c r="D90" s="368"/>
      <c r="E90" s="69"/>
      <c r="F90" s="74"/>
      <c r="G90" s="74"/>
      <c r="H90" s="69"/>
      <c r="I90" s="69"/>
      <c r="J90" s="20"/>
      <c r="K90" s="190"/>
      <c r="L90" s="123"/>
      <c r="M90" s="330"/>
      <c r="N90" s="463"/>
      <c r="O90" s="432"/>
      <c r="P90" s="437"/>
      <c r="Q90" s="310"/>
      <c r="R90" s="123"/>
      <c r="S90" s="327"/>
      <c r="T90" s="32"/>
      <c r="U90" s="453"/>
      <c r="V90" s="498"/>
      <c r="W90" s="554" t="e">
        <f>K90/Q90*100</f>
        <v>#DIV/0!</v>
      </c>
      <c r="X90" s="555" t="e">
        <f>L90/R90*100</f>
        <v>#DIV/0!</v>
      </c>
      <c r="Y90" s="555" t="e">
        <f>M90/S90*100</f>
        <v>#DIV/0!</v>
      </c>
      <c r="Z90" s="555" t="e">
        <f>N90/T90*100</f>
        <v>#DIV/0!</v>
      </c>
      <c r="AA90" s="556"/>
      <c r="AB90" s="557"/>
      <c r="AC90" s="2"/>
    </row>
    <row r="91" spans="2:28" ht="12.75" customHeight="1" thickBot="1">
      <c r="B91" s="331"/>
      <c r="C91" s="332" t="s">
        <v>72</v>
      </c>
      <c r="D91" s="369"/>
      <c r="E91" s="333"/>
      <c r="F91" s="334"/>
      <c r="G91" s="334"/>
      <c r="H91" s="333"/>
      <c r="I91" s="333"/>
      <c r="J91" s="337">
        <f>J5+J16+J22+J27+J39+J51+J62+J63+J64+J70+J75+J76+J84+J85+J86+J74+J78+J79+J89+J33</f>
        <v>54306147.20000001</v>
      </c>
      <c r="K91" s="335">
        <f>K5+K16+K22+K27+K39+K51+K60+K61+K62+K63+K64+K88+K75+K77+K79+K76+K78+K84+K86+K70+K33</f>
        <v>3141856.190000001</v>
      </c>
      <c r="L91" s="335">
        <f>L5+L16+L22+L27+L39+L51+L60+L61+L62+L63+L64+L88+L75+L77+L79+L76+L84+L85+L70+L74+L78+L33+L86</f>
        <v>3317770.58</v>
      </c>
      <c r="M91" s="335">
        <f>M5+M16+M22+M27+M39+M51+M60+M61+M62+M63+M64+M88+M75+M77+M79+M76+M70+M84+M85+M86+M74+M89+M33+M78</f>
        <v>3471475.9899999998</v>
      </c>
      <c r="N91" s="336">
        <f>N5+N16+N22+N27+N39+N51+N60+N61+N62+N63+N64+N88+N75+N77+N76+N79+N70+N84+N85+N74+N86+N89+N33+N78</f>
        <v>9931102.759999998</v>
      </c>
      <c r="O91" s="436">
        <f>O5+O16+O22+O27+O39+O51+O60+O61+O62+O63+O64+O65+O66+O70+O71+O72+O73+O75+O76+O77+O79+O78+O80+O81+O82+O83+O84+O85+O86+O87+O88+O74+O89+O33</f>
        <v>64237249.96000001</v>
      </c>
      <c r="P91" s="455">
        <f>P5+P16+P22+P27+P33+P39+P51+P60+P62+P64+P65+P66+P67+P68+P69+P70+P71+P72+P73+P74+P76+P77+P78+P79+P80+P81+P83+P85+P86+P87+P88+P89</f>
        <v>53842275.309999995</v>
      </c>
      <c r="Q91" s="335">
        <f>Q5+Q16+Q22+Q27+Q39+Q51+SUM(Q60:Q88)+Q33</f>
        <v>3059775.2800000003</v>
      </c>
      <c r="R91" s="335">
        <f>R5+R16+R22+R27+R39+R51+R60+R61+R62+R63+R64+R88+R75+R77+R79+R65+R66+R70+R71+R73+R76+R85+R83+R80+R86+R87+R74+R67+R68+R69+R78+R33</f>
        <v>4245171.719999999</v>
      </c>
      <c r="S91" s="335">
        <f>S5+S16+S22+S27+S33+S39+S51+S62+S64+S65+S66+S69+S71+S74+S76+S80+S81+S85+S87+S89+S86</f>
        <v>4451248.663</v>
      </c>
      <c r="T91" s="336">
        <f>T5+T16+T22+T27+T39+T51+T60+T61+T62+T63+T64+T88+T75+T77+T79+T65+T66+T70+T71+T73+T76+T81+T82+T83+T84+T85+T80+T72+T86+T87+T78+T74+T67+T68+T69+T89+T33</f>
        <v>11756195.662999997</v>
      </c>
      <c r="U91" s="455">
        <f>U5+U16+U22+U27+U39+U51+U60+U61+U62+U63+U64+U65+U66+U70+U71+U72+U73+U75+U76+U77+U78+U79+U80+U81+U82+U83+U84+U85+U87+U88+U74+U86+U67+U68+U69+U89+U33</f>
        <v>65598470.973</v>
      </c>
      <c r="V91" s="500"/>
      <c r="W91" s="338"/>
      <c r="X91" s="334"/>
      <c r="Y91" s="338"/>
      <c r="Z91" s="339"/>
      <c r="AA91" s="340"/>
      <c r="AB91" s="336">
        <f>AB5+AB16+AB22+AB27++AB33+AB39+AB51+AB60+AB61+AB62+AB63+AB64+AB65+AB66+AB67+AB68+AB69+AB70+AB71+AB72+AB73+AB74+AB75+AB76+AB77+AB78+AB79+AB80+AB81+AB82+AB83+AB84+AB85+AB86+AB87+AB88+AB89</f>
        <v>-1361221.0130000003</v>
      </c>
    </row>
    <row r="92" spans="14:28" ht="12.75">
      <c r="N92" s="16">
        <f>M91+L91+K91</f>
        <v>9931102.760000002</v>
      </c>
      <c r="O92" s="16">
        <f>N91+J91</f>
        <v>64237249.96000001</v>
      </c>
      <c r="T92" s="16">
        <f>S91+R91+Q91</f>
        <v>11756195.662999999</v>
      </c>
      <c r="U92" s="16">
        <f>T91+P91</f>
        <v>65598470.97299999</v>
      </c>
      <c r="AB92" s="32">
        <f>O91-U91</f>
        <v>-1361221.012999989</v>
      </c>
    </row>
    <row r="93" ht="12.75">
      <c r="L93" s="16"/>
    </row>
    <row r="94" ht="12.75">
      <c r="L94" s="16"/>
    </row>
    <row r="98" ht="12.75">
      <c r="O98" s="16">
        <f>O5+O16+O22+O27+O33+O39</f>
        <v>60649474.09</v>
      </c>
    </row>
    <row r="99" ht="12.75">
      <c r="O99" s="16">
        <f>O7+O6+O17+O23+O24+O28+O34+O40+O41</f>
        <v>47928071.550000004</v>
      </c>
    </row>
    <row r="100" ht="12.75">
      <c r="O100">
        <f>O99/O98</f>
        <v>0.7902471088022587</v>
      </c>
    </row>
    <row r="106" spans="3:11" ht="12.75">
      <c r="C106" s="15" t="s">
        <v>105</v>
      </c>
      <c r="K106" s="16" t="s">
        <v>106</v>
      </c>
    </row>
    <row r="107" spans="3:13" ht="12.75">
      <c r="C107" s="15" t="s">
        <v>107</v>
      </c>
      <c r="K107" s="16">
        <v>18</v>
      </c>
      <c r="L107">
        <v>17.07</v>
      </c>
      <c r="M107">
        <f>L107*K107</f>
        <v>307.26</v>
      </c>
    </row>
    <row r="108" spans="3:13" ht="12.75">
      <c r="C108" s="15" t="s">
        <v>108</v>
      </c>
      <c r="K108" s="16">
        <v>18</v>
      </c>
      <c r="L108">
        <v>18.39</v>
      </c>
      <c r="M108">
        <f>L108*K108</f>
        <v>331.02</v>
      </c>
    </row>
  </sheetData>
  <sheetProtection/>
  <mergeCells count="19">
    <mergeCell ref="AB2:AB4"/>
    <mergeCell ref="E3:H3"/>
    <mergeCell ref="K3:N3"/>
    <mergeCell ref="Q3:T3"/>
    <mergeCell ref="W3:Z3"/>
    <mergeCell ref="J2:O2"/>
    <mergeCell ref="J3:J4"/>
    <mergeCell ref="O3:O4"/>
    <mergeCell ref="V2:AA2"/>
    <mergeCell ref="P2:U2"/>
    <mergeCell ref="P3:P4"/>
    <mergeCell ref="U3:U4"/>
    <mergeCell ref="V3:V4"/>
    <mergeCell ref="AA3:AA4"/>
    <mergeCell ref="B2:B4"/>
    <mergeCell ref="C2:C4"/>
    <mergeCell ref="D2:I2"/>
    <mergeCell ref="D3:D4"/>
    <mergeCell ref="I3:I4"/>
  </mergeCells>
  <printOptions/>
  <pageMargins left="0.5131944444444445" right="0.1798611111111111" top="0.3513888888888889" bottom="0.43333333333333335" header="0.5118055555555556" footer="0.511805555555555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workbookViewId="0" topLeftCell="B48">
      <selection activeCell="L24" sqref="L24"/>
    </sheetView>
  </sheetViews>
  <sheetFormatPr defaultColWidth="9.140625" defaultRowHeight="12.75"/>
  <cols>
    <col min="1" max="1" width="0" style="0" hidden="1" customWidth="1"/>
    <col min="2" max="2" width="6.28125" style="0" customWidth="1"/>
    <col min="3" max="3" width="7.7109375" style="0" customWidth="1"/>
    <col min="4" max="4" width="8.57421875" style="0" customWidth="1"/>
    <col min="5" max="5" width="8.7109375" style="0" customWidth="1"/>
    <col min="6" max="6" width="11.00390625" style="0" customWidth="1"/>
    <col min="7" max="7" width="8.140625" style="0" customWidth="1"/>
    <col min="8" max="8" width="9.28125" style="0" customWidth="1"/>
    <col min="9" max="9" width="8.140625" style="0" customWidth="1"/>
    <col min="10" max="10" width="7.00390625" style="0" customWidth="1"/>
    <col min="12" max="12" width="10.57421875" style="0" customWidth="1"/>
  </cols>
  <sheetData>
    <row r="1" ht="12.75">
      <c r="E1" s="1" t="s">
        <v>101</v>
      </c>
    </row>
    <row r="2" spans="2:9" ht="12.75">
      <c r="B2" t="s">
        <v>0</v>
      </c>
      <c r="C2" s="2">
        <v>17.07</v>
      </c>
      <c r="E2">
        <v>1245.44</v>
      </c>
      <c r="G2" s="2">
        <v>85.57</v>
      </c>
      <c r="H2" s="2">
        <f>G2-I2</f>
        <v>68.5</v>
      </c>
      <c r="I2" s="2">
        <f>C2</f>
        <v>17.07</v>
      </c>
    </row>
    <row r="3" spans="2:13" ht="12.75">
      <c r="B3" s="3"/>
      <c r="C3" s="3" t="s">
        <v>1</v>
      </c>
      <c r="D3" s="3" t="s">
        <v>2</v>
      </c>
      <c r="E3" s="3" t="s">
        <v>3</v>
      </c>
      <c r="F3" s="3" t="s">
        <v>2</v>
      </c>
      <c r="G3" s="3" t="s">
        <v>4</v>
      </c>
      <c r="H3" s="3"/>
      <c r="I3" s="3"/>
      <c r="J3" s="3" t="s">
        <v>5</v>
      </c>
      <c r="K3" s="3" t="s">
        <v>2</v>
      </c>
      <c r="L3" s="3"/>
      <c r="M3" s="4"/>
    </row>
    <row r="4" spans="2:13" ht="13.5" customHeight="1">
      <c r="B4" s="637" t="s">
        <v>6</v>
      </c>
      <c r="C4" s="3">
        <v>1.61</v>
      </c>
      <c r="D4" s="3"/>
      <c r="E4" s="3"/>
      <c r="F4" s="3"/>
      <c r="G4" s="3">
        <v>39.86</v>
      </c>
      <c r="H4" s="3"/>
      <c r="I4" s="3"/>
      <c r="J4" s="3">
        <v>1.35</v>
      </c>
      <c r="K4" s="3"/>
      <c r="L4" s="3"/>
      <c r="M4" s="4"/>
    </row>
    <row r="5" spans="2:13" ht="12.75">
      <c r="B5" s="637"/>
      <c r="C5" s="3">
        <v>253.79</v>
      </c>
      <c r="D5" s="3"/>
      <c r="E5" s="3"/>
      <c r="F5" s="3"/>
      <c r="G5" s="3">
        <v>6</v>
      </c>
      <c r="H5" s="3"/>
      <c r="I5" s="3"/>
      <c r="J5" s="3"/>
      <c r="K5" s="3"/>
      <c r="L5" s="3"/>
      <c r="M5" s="4"/>
    </row>
    <row r="6" spans="2:13" ht="12.75">
      <c r="B6" s="3"/>
      <c r="C6" s="3">
        <v>90.99</v>
      </c>
      <c r="D6" s="3"/>
      <c r="E6" s="3"/>
      <c r="F6" s="3"/>
      <c r="G6" s="3">
        <v>1</v>
      </c>
      <c r="H6" s="3"/>
      <c r="I6" s="3"/>
      <c r="J6" s="3">
        <v>0.65</v>
      </c>
      <c r="K6" s="3"/>
      <c r="L6" s="3"/>
      <c r="M6" s="4"/>
    </row>
    <row r="7" spans="2:13" ht="12.75">
      <c r="B7" s="3"/>
      <c r="C7" s="3">
        <v>232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12.75">
      <c r="B8" s="3"/>
      <c r="C8" s="3">
        <v>26.67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4" ht="12.75">
      <c r="B9" s="3"/>
      <c r="C9" s="3">
        <v>9</v>
      </c>
      <c r="D9" s="3"/>
      <c r="E9" s="3"/>
      <c r="F9" s="3"/>
      <c r="G9" s="3"/>
      <c r="H9" s="3"/>
      <c r="I9" s="3"/>
      <c r="J9" s="3"/>
      <c r="K9" s="3"/>
      <c r="L9" s="3"/>
      <c r="M9" s="4"/>
      <c r="N9" s="3"/>
    </row>
    <row r="10" spans="2:13" ht="12.75">
      <c r="B10" s="3"/>
      <c r="C10" s="3">
        <v>47.25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12.75">
      <c r="B11" s="3"/>
      <c r="C11" s="3">
        <v>126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12.75">
      <c r="B12" s="3"/>
      <c r="C12" s="3">
        <v>76.35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12.75">
      <c r="B14" s="3"/>
      <c r="C14" s="3">
        <v>0.35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12.75">
      <c r="B15" s="3"/>
      <c r="C15" s="3">
        <v>0.18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12.75">
      <c r="B16" s="3"/>
      <c r="C16" s="3">
        <v>0.18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12.75">
      <c r="B18" s="3"/>
      <c r="C18" s="502">
        <v>5.4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12.75">
      <c r="B19" s="3"/>
      <c r="C19" s="3">
        <v>7.76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12.75">
      <c r="B20" s="3"/>
      <c r="C20" s="3">
        <v>1.6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12.75">
      <c r="B21" s="3"/>
      <c r="C21" s="3">
        <v>6</v>
      </c>
      <c r="D21" s="3"/>
      <c r="E21" s="5"/>
      <c r="F21" s="3"/>
      <c r="G21" s="3"/>
      <c r="H21" s="3"/>
      <c r="I21" s="3" t="s">
        <v>73</v>
      </c>
      <c r="J21" s="3"/>
      <c r="K21" s="3"/>
      <c r="L21" s="3"/>
      <c r="M21" s="4"/>
    </row>
    <row r="22" spans="2:13" ht="12.75">
      <c r="B22" s="3"/>
      <c r="C22" s="3">
        <v>1.62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12.75">
      <c r="B23" s="3"/>
      <c r="C23" s="3">
        <v>143.52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12.75">
      <c r="B24" s="3"/>
      <c r="C24" s="3">
        <v>0.98</v>
      </c>
      <c r="D24" s="3"/>
      <c r="E24" s="3"/>
      <c r="F24" s="3"/>
      <c r="G24" s="3"/>
      <c r="H24" s="6">
        <f>G30</f>
        <v>46.86</v>
      </c>
      <c r="I24" s="7">
        <v>0.055</v>
      </c>
      <c r="J24" s="6"/>
      <c r="K24" s="6">
        <f>J30</f>
        <v>2</v>
      </c>
      <c r="L24" s="7">
        <f>H24*I24+K24</f>
        <v>4.5773</v>
      </c>
      <c r="M24" s="4"/>
    </row>
    <row r="25" spans="2:13" ht="12.75">
      <c r="B25" s="3"/>
      <c r="C25" s="3">
        <v>8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12.75">
      <c r="B26" s="3"/>
      <c r="C26" s="3">
        <v>1.62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12.75">
      <c r="B27" s="3"/>
      <c r="C27" s="3">
        <v>1.64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12.75">
      <c r="B28" s="3"/>
      <c r="C28" s="3">
        <v>2.51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12.75">
      <c r="B29" s="3"/>
      <c r="C29" s="3">
        <v>196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12.75">
      <c r="B30" s="3"/>
      <c r="C30" s="8">
        <f>SUM(C4:C29)</f>
        <v>1241.02</v>
      </c>
      <c r="D30" s="9">
        <f>C30*C2</f>
        <v>21184.2114</v>
      </c>
      <c r="E30" s="9">
        <f>SUM(E4:E29)</f>
        <v>0</v>
      </c>
      <c r="F30" s="9">
        <f>E30*E2</f>
        <v>0</v>
      </c>
      <c r="G30" s="8">
        <f>SUM(G4:G29)</f>
        <v>46.86</v>
      </c>
      <c r="H30" s="9">
        <f>G30*H2</f>
        <v>3209.91</v>
      </c>
      <c r="I30" s="506">
        <f>G30*I2</f>
        <v>799.9002</v>
      </c>
      <c r="J30" s="9">
        <f>SUM(J4:J29)</f>
        <v>2</v>
      </c>
      <c r="K30" s="3">
        <f>J30*E2</f>
        <v>2490.88</v>
      </c>
      <c r="L30" s="3"/>
      <c r="M30" s="4"/>
    </row>
    <row r="31" spans="2:13" ht="12.75">
      <c r="B31" s="3" t="s">
        <v>7</v>
      </c>
      <c r="C31" s="3"/>
      <c r="D31" s="3"/>
      <c r="E31" s="3"/>
      <c r="F31" s="3"/>
      <c r="G31" s="3">
        <v>2</v>
      </c>
      <c r="H31" s="3"/>
      <c r="I31" s="3"/>
      <c r="J31" s="3"/>
      <c r="K31" s="3"/>
      <c r="L31" s="3"/>
      <c r="M31" s="4"/>
    </row>
    <row r="32" spans="2:13" ht="12.75">
      <c r="B32" s="3" t="s">
        <v>8</v>
      </c>
      <c r="C32" s="3">
        <v>0.29</v>
      </c>
      <c r="D32" s="3"/>
      <c r="E32" s="3">
        <v>0</v>
      </c>
      <c r="F32" s="3"/>
      <c r="G32" s="3">
        <v>2</v>
      </c>
      <c r="H32" s="3"/>
      <c r="I32" s="3"/>
      <c r="J32" s="3"/>
      <c r="K32" s="3"/>
      <c r="L32" s="3"/>
      <c r="M32" s="4"/>
    </row>
    <row r="33" spans="2:13" ht="12.75">
      <c r="B33" s="3"/>
      <c r="C33" s="3">
        <v>0.18</v>
      </c>
      <c r="D33" s="3"/>
      <c r="E33" s="3"/>
      <c r="F33" s="3"/>
      <c r="G33" s="3">
        <v>38.36</v>
      </c>
      <c r="H33" s="3"/>
      <c r="I33" s="3"/>
      <c r="J33" s="3"/>
      <c r="K33" s="3"/>
      <c r="L33" s="3"/>
      <c r="M33" s="4"/>
    </row>
    <row r="34" spans="2:13" ht="12.75">
      <c r="B34" s="3"/>
      <c r="C34" s="3">
        <v>0.31</v>
      </c>
      <c r="D34" s="3"/>
      <c r="E34" s="3"/>
      <c r="F34" s="3"/>
      <c r="G34" s="3">
        <v>3</v>
      </c>
      <c r="H34" s="3"/>
      <c r="I34" s="3"/>
      <c r="J34" s="3"/>
      <c r="K34" s="3"/>
      <c r="L34" s="3"/>
      <c r="M34" s="4"/>
    </row>
    <row r="35" spans="2:13" ht="12.75">
      <c r="B35" s="3"/>
      <c r="C35" s="3">
        <v>0.16</v>
      </c>
      <c r="D35" s="3"/>
      <c r="E35" s="3"/>
      <c r="F35" s="3"/>
      <c r="G35" s="3">
        <v>2</v>
      </c>
      <c r="H35" s="3"/>
      <c r="I35" s="3"/>
      <c r="J35" s="3"/>
      <c r="K35" s="3"/>
      <c r="L35" s="3"/>
      <c r="M35" s="4"/>
    </row>
    <row r="36" spans="2:13" ht="12.75">
      <c r="B36" s="3"/>
      <c r="C36" s="3">
        <v>0.31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12.75">
      <c r="B37" s="3"/>
      <c r="C37" s="3">
        <v>0.7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12.75">
      <c r="B38" s="3"/>
      <c r="C38" s="3">
        <v>18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12.75">
      <c r="B39" s="3"/>
      <c r="C39" s="3">
        <v>2.4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12.75">
      <c r="B40" s="3"/>
      <c r="C40" s="3">
        <v>86.5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12.75">
      <c r="B41" s="3"/>
      <c r="C41" s="3">
        <v>7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12.75">
      <c r="B42" s="3"/>
      <c r="C42" s="3">
        <v>6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12.75">
      <c r="B43" s="3"/>
      <c r="C43" s="3">
        <v>7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12.75">
      <c r="B44" s="3"/>
      <c r="C44" s="3">
        <v>5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12.75">
      <c r="B45" s="3"/>
      <c r="C45" s="3">
        <v>8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12.75">
      <c r="B46" s="3"/>
      <c r="C46" s="3">
        <v>51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12.75">
      <c r="B47" s="3"/>
      <c r="C47" s="3">
        <v>3.17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12.75">
      <c r="B48" s="3"/>
      <c r="C48" s="3">
        <v>28.2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12.75">
      <c r="B49" s="3"/>
      <c r="C49" s="3">
        <v>17.65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12.75">
      <c r="B50" s="3"/>
      <c r="C50" s="3">
        <v>121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2.75">
      <c r="B51" s="3"/>
      <c r="C51" s="3">
        <v>2.51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12.75">
      <c r="B52" s="3"/>
      <c r="C52" s="3">
        <v>38</v>
      </c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2:13" ht="12.75">
      <c r="B53" s="3"/>
      <c r="C53" s="3">
        <v>654</v>
      </c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ht="12.75">
      <c r="B54" s="3"/>
      <c r="C54" s="3">
        <v>3</v>
      </c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2:13" ht="12.75">
      <c r="B55" s="3"/>
      <c r="C55" s="3">
        <v>19.46</v>
      </c>
      <c r="D55" s="3"/>
      <c r="E55" s="3"/>
      <c r="F55" s="3"/>
      <c r="G55" s="3"/>
      <c r="H55" s="3"/>
      <c r="I55" s="3"/>
      <c r="J55" s="3"/>
      <c r="K55" s="3"/>
      <c r="L55" s="5">
        <f>G63*0.055+J63</f>
        <v>2.6048</v>
      </c>
      <c r="M55" s="4"/>
    </row>
    <row r="56" spans="2:13" ht="12.75">
      <c r="B56" s="3"/>
      <c r="C56" s="3">
        <v>51</v>
      </c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ht="12.75">
      <c r="B57" s="3"/>
      <c r="C57" s="3">
        <v>1.73</v>
      </c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2:13" ht="12.75">
      <c r="B58" s="3"/>
      <c r="C58" s="3">
        <v>9.28</v>
      </c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2:13" ht="12.75">
      <c r="B59" s="3"/>
      <c r="C59" s="3">
        <v>37.5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12.75">
      <c r="B60" s="3"/>
      <c r="C60" s="3">
        <v>6</v>
      </c>
      <c r="D60" s="3"/>
      <c r="E60" s="3"/>
      <c r="F60" s="3"/>
      <c r="G60" s="3"/>
      <c r="H60" s="3"/>
      <c r="I60" s="3"/>
      <c r="J60" s="3"/>
      <c r="K60" s="3"/>
      <c r="L60" s="3"/>
      <c r="M60" s="4"/>
    </row>
    <row r="61" spans="2:13" ht="12.75">
      <c r="B61" s="3"/>
      <c r="C61" s="3">
        <v>28</v>
      </c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2:13" ht="12.75">
      <c r="B63" s="3"/>
      <c r="C63" s="9">
        <f>SUM(C31:C62)</f>
        <v>1213.3500000000001</v>
      </c>
      <c r="D63" s="9">
        <f>C63*C2</f>
        <v>20711.884500000004</v>
      </c>
      <c r="E63" s="10">
        <f>SUM(E31:E61)</f>
        <v>0</v>
      </c>
      <c r="F63" s="9">
        <f>E63*E2</f>
        <v>0</v>
      </c>
      <c r="G63" s="8">
        <f>SUM(G31:G61)</f>
        <v>47.36</v>
      </c>
      <c r="H63" s="9">
        <f>G63*H2</f>
        <v>3244.16</v>
      </c>
      <c r="I63" s="9">
        <f>G63*I2</f>
        <v>808.4352</v>
      </c>
      <c r="J63" s="9">
        <f>SUM(J31:J61)</f>
        <v>0</v>
      </c>
      <c r="K63" s="3">
        <f>J63*E2</f>
        <v>0</v>
      </c>
      <c r="L63" s="3"/>
      <c r="M63" s="4"/>
    </row>
    <row r="64" spans="2:13" ht="12.75">
      <c r="B64" s="3"/>
      <c r="C64" s="11">
        <f aca="true" t="shared" si="0" ref="C64:K64">C63+C30</f>
        <v>2454.37</v>
      </c>
      <c r="D64" s="9">
        <f t="shared" si="0"/>
        <v>41896.0959</v>
      </c>
      <c r="E64" s="12">
        <f t="shared" si="0"/>
        <v>0</v>
      </c>
      <c r="F64" s="9">
        <f t="shared" si="0"/>
        <v>0</v>
      </c>
      <c r="G64" s="9">
        <f t="shared" si="0"/>
        <v>94.22</v>
      </c>
      <c r="H64" s="9">
        <f t="shared" si="0"/>
        <v>6454.07</v>
      </c>
      <c r="I64" s="506">
        <f t="shared" si="0"/>
        <v>1608.3354</v>
      </c>
      <c r="J64" s="8">
        <f t="shared" si="0"/>
        <v>2</v>
      </c>
      <c r="K64" s="9">
        <f t="shared" si="0"/>
        <v>2490.88</v>
      </c>
      <c r="L64" s="3"/>
      <c r="M64" s="4"/>
    </row>
    <row r="65" spans="2:13" ht="12.75">
      <c r="B65" s="3"/>
      <c r="C65" s="9"/>
      <c r="D65" s="9"/>
      <c r="E65" s="9"/>
      <c r="F65" s="9">
        <f>E65*636.14</f>
        <v>0</v>
      </c>
      <c r="G65" s="9"/>
      <c r="H65" s="9"/>
      <c r="I65" s="9"/>
      <c r="J65" s="9"/>
      <c r="K65" s="9"/>
      <c r="L65" s="3"/>
      <c r="M65" s="4"/>
    </row>
    <row r="66" spans="2:13" ht="12.75">
      <c r="B66" s="3"/>
      <c r="C66" s="9"/>
      <c r="D66" s="9"/>
      <c r="E66" s="9"/>
      <c r="F66" s="9">
        <f>F65+F64</f>
        <v>0</v>
      </c>
      <c r="G66" s="9"/>
      <c r="H66" s="9">
        <f>H65+H64</f>
        <v>6454.07</v>
      </c>
      <c r="I66" s="9"/>
      <c r="J66" s="9"/>
      <c r="K66" s="9">
        <f>K65+K64</f>
        <v>2490.88</v>
      </c>
      <c r="L66" s="13">
        <f>K66+H66+F66</f>
        <v>8944.95</v>
      </c>
      <c r="M66" s="4"/>
    </row>
    <row r="67" spans="2:13" ht="12.75">
      <c r="B67" s="3" t="s">
        <v>9</v>
      </c>
      <c r="C67" s="3"/>
      <c r="D67" s="3"/>
      <c r="E67" s="3"/>
      <c r="F67" s="3">
        <f>E67*E2</f>
        <v>0</v>
      </c>
      <c r="G67" s="3"/>
      <c r="H67" s="3">
        <f>H64+I64</f>
        <v>8062.4054</v>
      </c>
      <c r="I67" s="3"/>
      <c r="J67" s="3"/>
      <c r="K67" s="3"/>
      <c r="L67" s="3"/>
      <c r="M67" s="4"/>
    </row>
    <row r="68" spans="2:13" ht="12.75">
      <c r="B68" s="3"/>
      <c r="C68" s="3"/>
      <c r="D68" s="3"/>
      <c r="E68" s="9"/>
      <c r="F68" s="9"/>
      <c r="G68" s="3"/>
      <c r="H68" s="3">
        <f>G64*G2</f>
        <v>8062.4054</v>
      </c>
      <c r="I68" s="3"/>
      <c r="J68" s="3"/>
      <c r="K68" s="3"/>
      <c r="L68" s="3"/>
      <c r="M68" s="4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1">
    <mergeCell ref="B4:B5"/>
  </mergeCells>
  <printOptions/>
  <pageMargins left="0.1701388888888889" right="0.22013888888888888" top="0.3513888888888889" bottom="0.43333333333333335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2"/>
  <sheetViews>
    <sheetView workbookViewId="0" topLeftCell="B46">
      <selection activeCell="G55" sqref="G55"/>
    </sheetView>
  </sheetViews>
  <sheetFormatPr defaultColWidth="9.140625" defaultRowHeight="12.75"/>
  <cols>
    <col min="1" max="1" width="0" style="0" hidden="1" customWidth="1"/>
    <col min="2" max="2" width="6.28125" style="0" customWidth="1"/>
    <col min="3" max="3" width="7.7109375" style="0" customWidth="1"/>
    <col min="4" max="4" width="8.57421875" style="0" customWidth="1"/>
    <col min="5" max="5" width="8.7109375" style="0" customWidth="1"/>
    <col min="6" max="6" width="11.00390625" style="0" customWidth="1"/>
    <col min="7" max="7" width="8.140625" style="0" customWidth="1"/>
    <col min="8" max="8" width="9.28125" style="0" customWidth="1"/>
    <col min="9" max="9" width="8.140625" style="0" customWidth="1"/>
    <col min="10" max="10" width="7.00390625" style="0" customWidth="1"/>
    <col min="12" max="12" width="10.57421875" style="0" customWidth="1"/>
  </cols>
  <sheetData>
    <row r="1" ht="12.75">
      <c r="E1" s="1" t="s">
        <v>103</v>
      </c>
    </row>
    <row r="2" spans="2:9" ht="12.75">
      <c r="B2" t="s">
        <v>0</v>
      </c>
      <c r="C2" s="2">
        <v>17.07</v>
      </c>
      <c r="E2">
        <v>1245.44</v>
      </c>
      <c r="G2" s="2">
        <v>85.57</v>
      </c>
      <c r="H2" s="2">
        <f>G2-I2</f>
        <v>68.5</v>
      </c>
      <c r="I2" s="2">
        <f>C2</f>
        <v>17.07</v>
      </c>
    </row>
    <row r="3" spans="2:13" ht="12.75">
      <c r="B3" s="3"/>
      <c r="C3" s="3" t="s">
        <v>1</v>
      </c>
      <c r="D3" s="3" t="s">
        <v>2</v>
      </c>
      <c r="E3" s="3" t="s">
        <v>3</v>
      </c>
      <c r="F3" s="3" t="s">
        <v>2</v>
      </c>
      <c r="G3" s="3" t="s">
        <v>4</v>
      </c>
      <c r="H3" s="3"/>
      <c r="I3" s="3"/>
      <c r="J3" s="3" t="s">
        <v>5</v>
      </c>
      <c r="K3" s="3" t="s">
        <v>2</v>
      </c>
      <c r="L3" s="3"/>
      <c r="M3" s="4"/>
    </row>
    <row r="4" spans="2:13" ht="13.5" customHeight="1">
      <c r="B4" s="637" t="s">
        <v>6</v>
      </c>
      <c r="C4" s="3">
        <v>1.61</v>
      </c>
      <c r="D4" s="3"/>
      <c r="E4" s="3"/>
      <c r="F4" s="3"/>
      <c r="G4" s="3">
        <v>39.86</v>
      </c>
      <c r="H4" s="3"/>
      <c r="I4" s="3"/>
      <c r="J4" s="3">
        <v>1.35</v>
      </c>
      <c r="K4" s="3"/>
      <c r="L4" s="3"/>
      <c r="M4" s="4"/>
    </row>
    <row r="5" spans="2:13" ht="12.75">
      <c r="B5" s="637"/>
      <c r="C5" s="3">
        <v>253.79</v>
      </c>
      <c r="D5" s="3"/>
      <c r="E5" s="3"/>
      <c r="F5" s="3"/>
      <c r="G5" s="3">
        <v>2</v>
      </c>
      <c r="H5" s="3"/>
      <c r="I5" s="3"/>
      <c r="J5" s="3"/>
      <c r="K5" s="3"/>
      <c r="L5" s="3"/>
      <c r="M5" s="4"/>
    </row>
    <row r="6" spans="2:13" ht="12.75">
      <c r="B6" s="3"/>
      <c r="C6" s="3">
        <v>80</v>
      </c>
      <c r="D6" s="3"/>
      <c r="E6" s="3"/>
      <c r="F6" s="3"/>
      <c r="G6" s="3">
        <v>4</v>
      </c>
      <c r="H6" s="3"/>
      <c r="I6" s="3"/>
      <c r="J6" s="3">
        <v>0.65</v>
      </c>
      <c r="K6" s="3"/>
      <c r="L6" s="3"/>
      <c r="M6" s="4"/>
    </row>
    <row r="7" spans="2:13" ht="12.75">
      <c r="B7" s="3"/>
      <c r="C7" s="3">
        <v>230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12.75">
      <c r="B8" s="3"/>
      <c r="C8" s="3">
        <v>360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4" ht="12.75">
      <c r="B9" s="3"/>
      <c r="C9" s="3">
        <v>5</v>
      </c>
      <c r="D9" s="3"/>
      <c r="E9" s="3"/>
      <c r="F9" s="3"/>
      <c r="G9" s="3"/>
      <c r="H9" s="3"/>
      <c r="I9" s="3"/>
      <c r="J9" s="3"/>
      <c r="K9" s="3"/>
      <c r="L9" s="3"/>
      <c r="M9" s="4"/>
      <c r="N9" s="3"/>
    </row>
    <row r="10" spans="2:13" ht="12.75">
      <c r="B10" s="3"/>
      <c r="C10" s="3">
        <v>3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12.75">
      <c r="B11" s="3"/>
      <c r="C11" s="3">
        <v>47.25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12.75">
      <c r="B12" s="3"/>
      <c r="C12" s="3">
        <v>45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12.75">
      <c r="B13" s="3"/>
      <c r="C13" s="3">
        <v>76.35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12.75">
      <c r="B14" s="3"/>
      <c r="C14" s="3">
        <v>0.35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12.75">
      <c r="B15" s="3"/>
      <c r="C15" s="3">
        <v>0.18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12.75">
      <c r="B16" s="3"/>
      <c r="C16" s="3">
        <v>0.18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12.75">
      <c r="B18" s="3"/>
      <c r="C18" s="502">
        <v>5.4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12.75">
      <c r="B19" s="3"/>
      <c r="C19" s="3">
        <v>143.52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12.75">
      <c r="B20" s="3"/>
      <c r="C20" s="3">
        <v>0.98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12.75">
      <c r="B21" s="3"/>
      <c r="C21" s="3">
        <v>7</v>
      </c>
      <c r="D21" s="3"/>
      <c r="E21" s="5"/>
      <c r="F21" s="3"/>
      <c r="G21" s="3"/>
      <c r="H21" s="3"/>
      <c r="I21" s="3" t="s">
        <v>73</v>
      </c>
      <c r="J21" s="3"/>
      <c r="K21" s="3"/>
      <c r="L21" s="3"/>
      <c r="M21" s="4"/>
    </row>
    <row r="22" spans="2:13" ht="12.75">
      <c r="B22" s="3"/>
      <c r="C22" s="3">
        <v>1.62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12.75">
      <c r="B23" s="3"/>
      <c r="C23" s="3">
        <v>1.64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12.75">
      <c r="B24" s="3"/>
      <c r="C24" s="3">
        <v>2.51</v>
      </c>
      <c r="D24" s="3"/>
      <c r="E24" s="3"/>
      <c r="F24" s="3"/>
      <c r="G24" s="3"/>
      <c r="H24" s="6">
        <f>G30</f>
        <v>45.86</v>
      </c>
      <c r="I24" s="7">
        <v>0.055</v>
      </c>
      <c r="J24" s="6"/>
      <c r="K24" s="6">
        <f>J30</f>
        <v>2</v>
      </c>
      <c r="L24" s="7">
        <f>H24*I24+K24</f>
        <v>4.5222999999999995</v>
      </c>
      <c r="M24" s="4"/>
    </row>
    <row r="25" spans="2:13" ht="12.75">
      <c r="B25" s="3"/>
      <c r="C25" s="3">
        <v>32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12.75">
      <c r="B30" s="3"/>
      <c r="C30" s="8">
        <f>SUM(C4:C29)</f>
        <v>1297.38</v>
      </c>
      <c r="D30" s="587">
        <f>C30*C2</f>
        <v>22146.2766</v>
      </c>
      <c r="E30" s="9">
        <f>SUM(E4:E29)</f>
        <v>0</v>
      </c>
      <c r="F30" s="9">
        <f>E30*E2</f>
        <v>0</v>
      </c>
      <c r="G30" s="8">
        <f>SUM(G4:G29)</f>
        <v>45.86</v>
      </c>
      <c r="H30" s="9">
        <f>G30*H2</f>
        <v>3141.41</v>
      </c>
      <c r="I30" s="506">
        <f>G30*I2</f>
        <v>782.8302</v>
      </c>
      <c r="J30" s="9">
        <f>SUM(J4:J29)</f>
        <v>2</v>
      </c>
      <c r="K30" s="3">
        <f>J30*E2</f>
        <v>2490.88</v>
      </c>
      <c r="L30" s="3"/>
      <c r="M30" s="4"/>
    </row>
    <row r="31" spans="2:13" ht="12.75">
      <c r="B31" s="3" t="s">
        <v>7</v>
      </c>
      <c r="C31" s="3"/>
      <c r="D31" s="3"/>
      <c r="E31" s="3"/>
      <c r="F31" s="3"/>
      <c r="G31" s="3">
        <v>1</v>
      </c>
      <c r="H31" s="3"/>
      <c r="I31" s="3"/>
      <c r="J31" s="3"/>
      <c r="K31" s="3"/>
      <c r="L31" s="3"/>
      <c r="M31" s="4"/>
    </row>
    <row r="32" spans="2:13" ht="12.75">
      <c r="B32" s="3" t="s">
        <v>8</v>
      </c>
      <c r="C32" s="3">
        <v>0.29</v>
      </c>
      <c r="D32" s="3"/>
      <c r="E32" s="3">
        <v>0</v>
      </c>
      <c r="F32" s="3"/>
      <c r="G32" s="3">
        <v>5</v>
      </c>
      <c r="H32" s="3"/>
      <c r="I32" s="3"/>
      <c r="J32" s="3"/>
      <c r="K32" s="3"/>
      <c r="L32" s="3"/>
      <c r="M32" s="4"/>
    </row>
    <row r="33" spans="2:13" ht="12.75">
      <c r="B33" s="3"/>
      <c r="C33" s="3">
        <v>0.18</v>
      </c>
      <c r="D33" s="3"/>
      <c r="E33" s="3"/>
      <c r="F33" s="3"/>
      <c r="G33" s="3">
        <v>38.36</v>
      </c>
      <c r="H33" s="3"/>
      <c r="I33" s="3"/>
      <c r="J33" s="3"/>
      <c r="K33" s="3"/>
      <c r="L33" s="3"/>
      <c r="M33" s="4"/>
    </row>
    <row r="34" spans="2:13" ht="12.75">
      <c r="B34" s="3"/>
      <c r="C34" s="3">
        <v>0.31</v>
      </c>
      <c r="D34" s="3"/>
      <c r="E34" s="3"/>
      <c r="F34" s="3"/>
      <c r="G34" s="3">
        <v>3</v>
      </c>
      <c r="H34" s="3"/>
      <c r="I34" s="3"/>
      <c r="J34" s="3"/>
      <c r="K34" s="3"/>
      <c r="L34" s="3"/>
      <c r="M34" s="4"/>
    </row>
    <row r="35" spans="2:13" ht="12.75">
      <c r="B35" s="3"/>
      <c r="C35" s="3">
        <v>0.16</v>
      </c>
      <c r="D35" s="3"/>
      <c r="E35" s="3"/>
      <c r="F35" s="3"/>
      <c r="G35" s="3">
        <v>1</v>
      </c>
      <c r="H35" s="3"/>
      <c r="I35" s="3"/>
      <c r="J35" s="3"/>
      <c r="K35" s="3"/>
      <c r="L35" s="3"/>
      <c r="M35" s="4"/>
    </row>
    <row r="36" spans="2:13" ht="12.75">
      <c r="B36" s="3"/>
      <c r="C36" s="3">
        <v>0.31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12.75">
      <c r="B37" s="3"/>
      <c r="C37" s="3">
        <v>0.7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12.75">
      <c r="B38" s="3"/>
      <c r="C38" s="3">
        <v>2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12.75">
      <c r="B39" s="3"/>
      <c r="C39" s="3">
        <v>20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12.75">
      <c r="B40" s="3"/>
      <c r="C40" s="3">
        <v>2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12.75">
      <c r="B41" s="3"/>
      <c r="C41" s="3">
        <v>2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12.75">
      <c r="B42" s="3"/>
      <c r="C42" s="3">
        <v>2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12.75">
      <c r="B43" s="3"/>
      <c r="C43" s="3">
        <v>69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12.75">
      <c r="B44" s="3"/>
      <c r="C44" s="3">
        <v>12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12.75">
      <c r="B45" s="3"/>
      <c r="C45" s="3">
        <v>12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12.75">
      <c r="B46" s="3"/>
      <c r="C46" s="3">
        <v>55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12.75">
      <c r="B47" s="3"/>
      <c r="C47" s="3">
        <v>5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12.75">
      <c r="B48" s="3"/>
      <c r="C48" s="3">
        <v>4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12.75">
      <c r="B49" s="3"/>
      <c r="C49" s="3">
        <v>3.17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12.75">
      <c r="B50" s="3"/>
      <c r="C50" s="3">
        <v>10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2.75">
      <c r="B51" s="3"/>
      <c r="C51" s="3">
        <v>26.5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12.75">
      <c r="B52" s="3"/>
      <c r="C52" s="3">
        <v>117.65</v>
      </c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2:13" ht="12.75">
      <c r="B53" s="3"/>
      <c r="C53" s="3">
        <v>3.51</v>
      </c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ht="12.75">
      <c r="B54" s="3"/>
      <c r="C54" s="3">
        <v>477</v>
      </c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2:13" ht="12.75">
      <c r="B55" s="3"/>
      <c r="C55" s="3">
        <v>19.46</v>
      </c>
      <c r="D55" s="3"/>
      <c r="E55" s="3"/>
      <c r="F55" s="3"/>
      <c r="G55" s="3"/>
      <c r="H55" s="3"/>
      <c r="I55" s="3"/>
      <c r="J55" s="3"/>
      <c r="K55" s="3"/>
      <c r="L55" s="5">
        <f>G63*0.055+J63</f>
        <v>2.6598</v>
      </c>
      <c r="M55" s="4"/>
    </row>
    <row r="56" spans="2:13" ht="12.75">
      <c r="B56" s="3"/>
      <c r="C56" s="3">
        <v>14</v>
      </c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ht="12.75">
      <c r="B57" s="3"/>
      <c r="C57" s="3">
        <v>11.73</v>
      </c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2:13" ht="12.75">
      <c r="B58" s="3"/>
      <c r="C58" s="3">
        <v>9.28</v>
      </c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2:13" ht="12.75">
      <c r="B59" s="3"/>
      <c r="C59" s="3">
        <v>34.5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12.75">
      <c r="B60" s="3"/>
      <c r="C60" s="3">
        <v>38</v>
      </c>
      <c r="D60" s="3"/>
      <c r="E60" s="3"/>
      <c r="F60" s="3"/>
      <c r="G60" s="3"/>
      <c r="H60" s="3"/>
      <c r="I60" s="3"/>
      <c r="J60" s="3"/>
      <c r="K60" s="3"/>
      <c r="L60" s="3"/>
      <c r="M60" s="4"/>
    </row>
    <row r="61" spans="2:13" ht="12.75">
      <c r="B61" s="3"/>
      <c r="C61" s="3">
        <v>11</v>
      </c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2:13" ht="12.75">
      <c r="B63" s="3"/>
      <c r="C63" s="9">
        <f>SUM(C31:C62)</f>
        <v>962.75</v>
      </c>
      <c r="D63" s="587">
        <f>C63*C2</f>
        <v>16434.1425</v>
      </c>
      <c r="E63" s="10">
        <f>SUM(E31:E61)</f>
        <v>0</v>
      </c>
      <c r="F63" s="9">
        <f>E63*E2</f>
        <v>0</v>
      </c>
      <c r="G63" s="8">
        <f>SUM(G31:G61)</f>
        <v>48.36</v>
      </c>
      <c r="H63" s="9">
        <f>G63*H2</f>
        <v>3312.66</v>
      </c>
      <c r="I63" s="9">
        <f>G63*I2</f>
        <v>825.5052000000001</v>
      </c>
      <c r="J63" s="9">
        <f>SUM(J31:J61)</f>
        <v>0</v>
      </c>
      <c r="K63" s="3">
        <f>J63*E2</f>
        <v>0</v>
      </c>
      <c r="L63" s="3"/>
      <c r="M63" s="4"/>
    </row>
    <row r="64" spans="2:13" ht="12.75">
      <c r="B64" s="3"/>
      <c r="C64" s="11">
        <f aca="true" t="shared" si="0" ref="C64:K64">C63+C30</f>
        <v>2260.13</v>
      </c>
      <c r="D64" s="587">
        <f t="shared" si="0"/>
        <v>38580.4191</v>
      </c>
      <c r="E64" s="12">
        <f t="shared" si="0"/>
        <v>0</v>
      </c>
      <c r="F64" s="9">
        <f t="shared" si="0"/>
        <v>0</v>
      </c>
      <c r="G64" s="9">
        <f t="shared" si="0"/>
        <v>94.22</v>
      </c>
      <c r="H64" s="9">
        <f t="shared" si="0"/>
        <v>6454.07</v>
      </c>
      <c r="I64" s="506">
        <f t="shared" si="0"/>
        <v>1608.3354</v>
      </c>
      <c r="J64" s="8">
        <f t="shared" si="0"/>
        <v>2</v>
      </c>
      <c r="K64" s="9">
        <f t="shared" si="0"/>
        <v>2490.88</v>
      </c>
      <c r="L64" s="3"/>
      <c r="M64" s="4"/>
    </row>
    <row r="65" spans="2:13" ht="12.75">
      <c r="B65" s="3"/>
      <c r="C65" s="9"/>
      <c r="D65" s="9"/>
      <c r="E65" s="9"/>
      <c r="F65" s="9">
        <f>E65*636.14</f>
        <v>0</v>
      </c>
      <c r="G65" s="9"/>
      <c r="H65" s="9"/>
      <c r="I65" s="9"/>
      <c r="J65" s="9"/>
      <c r="K65" s="9"/>
      <c r="L65" s="3"/>
      <c r="M65" s="4"/>
    </row>
    <row r="66" spans="2:13" ht="12.75">
      <c r="B66" s="3"/>
      <c r="C66" s="9"/>
      <c r="D66" s="9"/>
      <c r="E66" s="9"/>
      <c r="F66" s="9">
        <f>F65+F64</f>
        <v>0</v>
      </c>
      <c r="G66" s="9"/>
      <c r="H66" s="9">
        <f>H65+H64</f>
        <v>6454.07</v>
      </c>
      <c r="I66" s="9"/>
      <c r="J66" s="9"/>
      <c r="K66" s="9">
        <f>K65+K64</f>
        <v>2490.88</v>
      </c>
      <c r="L66" s="13">
        <f>K66+H66+F66</f>
        <v>8944.95</v>
      </c>
      <c r="M66" s="4"/>
    </row>
    <row r="67" spans="2:13" ht="12.75">
      <c r="B67" s="3" t="s">
        <v>9</v>
      </c>
      <c r="C67" s="3"/>
      <c r="D67" s="3"/>
      <c r="E67" s="3"/>
      <c r="F67" s="3">
        <f>E67*E2</f>
        <v>0</v>
      </c>
      <c r="G67" s="3"/>
      <c r="H67" s="3">
        <f>H64+I64</f>
        <v>8062.4054</v>
      </c>
      <c r="I67" s="3"/>
      <c r="J67" s="3"/>
      <c r="K67" s="3"/>
      <c r="L67" s="3"/>
      <c r="M67" s="4"/>
    </row>
    <row r="68" spans="2:13" ht="12.75">
      <c r="B68" s="3"/>
      <c r="C68" s="3"/>
      <c r="D68" s="3"/>
      <c r="E68" s="9"/>
      <c r="F68" s="9"/>
      <c r="G68" s="3"/>
      <c r="H68" s="3">
        <f>G64*G2</f>
        <v>8062.4054</v>
      </c>
      <c r="I68" s="3"/>
      <c r="J68" s="3"/>
      <c r="K68" s="3"/>
      <c r="L68" s="3"/>
      <c r="M68" s="4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1">
    <mergeCell ref="B4:B5"/>
  </mergeCells>
  <printOptions/>
  <pageMargins left="0.1701388888888889" right="0.22013888888888888" top="0.3513888888888889" bottom="0.43333333333333335" header="0.5118055555555556" footer="0.5118055555555556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2"/>
  <sheetViews>
    <sheetView workbookViewId="0" topLeftCell="B1">
      <selection activeCell="B67" sqref="B67"/>
    </sheetView>
  </sheetViews>
  <sheetFormatPr defaultColWidth="9.140625" defaultRowHeight="12.75"/>
  <cols>
    <col min="1" max="1" width="0" style="0" hidden="1" customWidth="1"/>
    <col min="2" max="2" width="6.28125" style="0" customWidth="1"/>
    <col min="3" max="3" width="7.7109375" style="0" customWidth="1"/>
    <col min="4" max="4" width="8.57421875" style="0" customWidth="1"/>
    <col min="5" max="5" width="8.7109375" style="0" customWidth="1"/>
    <col min="6" max="6" width="11.00390625" style="0" customWidth="1"/>
    <col min="7" max="7" width="8.140625" style="0" customWidth="1"/>
    <col min="8" max="8" width="9.28125" style="0" customWidth="1"/>
    <col min="9" max="9" width="8.140625" style="0" customWidth="1"/>
    <col min="10" max="10" width="7.00390625" style="0" customWidth="1"/>
    <col min="12" max="12" width="10.57421875" style="0" customWidth="1"/>
  </cols>
  <sheetData>
    <row r="1" ht="12.75">
      <c r="E1" s="1" t="s">
        <v>104</v>
      </c>
    </row>
    <row r="2" spans="2:9" ht="12.75">
      <c r="B2" t="s">
        <v>0</v>
      </c>
      <c r="C2" s="2">
        <v>17.07</v>
      </c>
      <c r="E2">
        <v>1245.44</v>
      </c>
      <c r="G2" s="2">
        <v>85.57</v>
      </c>
      <c r="H2" s="2">
        <f>G2-I2</f>
        <v>68.5</v>
      </c>
      <c r="I2" s="2">
        <f>C2</f>
        <v>17.07</v>
      </c>
    </row>
    <row r="3" spans="2:13" ht="12.75">
      <c r="B3" s="3"/>
      <c r="C3" s="3" t="s">
        <v>1</v>
      </c>
      <c r="D3" s="3" t="s">
        <v>2</v>
      </c>
      <c r="E3" s="3" t="s">
        <v>3</v>
      </c>
      <c r="F3" s="3" t="s">
        <v>2</v>
      </c>
      <c r="G3" s="3" t="s">
        <v>4</v>
      </c>
      <c r="H3" s="3"/>
      <c r="I3" s="3"/>
      <c r="J3" s="3" t="s">
        <v>5</v>
      </c>
      <c r="K3" s="3" t="s">
        <v>2</v>
      </c>
      <c r="L3" s="3"/>
      <c r="M3" s="4"/>
    </row>
    <row r="4" spans="2:13" ht="13.5" customHeight="1">
      <c r="B4" s="637" t="s">
        <v>6</v>
      </c>
      <c r="C4" s="3">
        <v>1.61</v>
      </c>
      <c r="D4" s="3"/>
      <c r="E4" s="3"/>
      <c r="F4" s="3"/>
      <c r="G4" s="3"/>
      <c r="H4" s="3"/>
      <c r="I4" s="3"/>
      <c r="J4" s="3">
        <v>1.35</v>
      </c>
      <c r="K4" s="3"/>
      <c r="L4" s="3"/>
      <c r="M4" s="4"/>
    </row>
    <row r="5" spans="2:13" ht="12.75">
      <c r="B5" s="637"/>
      <c r="C5" s="3">
        <v>328.4</v>
      </c>
      <c r="D5" s="3"/>
      <c r="E5" s="3"/>
      <c r="F5" s="3"/>
      <c r="G5" s="3">
        <v>2</v>
      </c>
      <c r="H5" s="3"/>
      <c r="I5" s="3"/>
      <c r="J5" s="3"/>
      <c r="K5" s="3"/>
      <c r="L5" s="3"/>
      <c r="M5" s="4"/>
    </row>
    <row r="6" spans="2:13" ht="12.75">
      <c r="B6" s="3"/>
      <c r="C6" s="3">
        <v>78</v>
      </c>
      <c r="D6" s="3"/>
      <c r="E6" s="3"/>
      <c r="F6" s="3"/>
      <c r="G6" s="3"/>
      <c r="H6" s="3"/>
      <c r="I6" s="3"/>
      <c r="J6" s="3">
        <v>0.65</v>
      </c>
      <c r="K6" s="3"/>
      <c r="L6" s="3"/>
      <c r="M6" s="4"/>
    </row>
    <row r="7" spans="2:13" ht="12.75">
      <c r="B7" s="3"/>
      <c r="C7" s="3">
        <v>235</v>
      </c>
      <c r="D7" s="3"/>
      <c r="E7" s="3"/>
      <c r="F7" s="3"/>
      <c r="G7" s="3"/>
      <c r="H7" s="3"/>
      <c r="I7" s="3"/>
      <c r="J7" s="3"/>
      <c r="K7" s="3"/>
      <c r="L7" s="3"/>
      <c r="M7" s="4"/>
    </row>
    <row r="8" spans="2:13" ht="12.75">
      <c r="B8" s="3"/>
      <c r="C8" s="3">
        <v>26.67</v>
      </c>
      <c r="D8" s="3"/>
      <c r="E8" s="3"/>
      <c r="F8" s="3"/>
      <c r="G8" s="3"/>
      <c r="H8" s="3"/>
      <c r="I8" s="3"/>
      <c r="J8" s="3"/>
      <c r="K8" s="3"/>
      <c r="L8" s="3"/>
      <c r="M8" s="4"/>
    </row>
    <row r="9" spans="2:14" ht="12.75">
      <c r="B9" s="3"/>
      <c r="C9" s="3">
        <v>10</v>
      </c>
      <c r="D9" s="3"/>
      <c r="E9" s="3"/>
      <c r="F9" s="3"/>
      <c r="G9" s="3"/>
      <c r="H9" s="3"/>
      <c r="I9" s="3"/>
      <c r="J9" s="3"/>
      <c r="K9" s="3"/>
      <c r="L9" s="3"/>
      <c r="M9" s="4"/>
      <c r="N9" s="3"/>
    </row>
    <row r="10" spans="2:13" ht="12.75">
      <c r="B10" s="3"/>
      <c r="C10" s="3">
        <v>1</v>
      </c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12.75">
      <c r="B11" s="3"/>
      <c r="C11" s="3">
        <v>222</v>
      </c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2:13" ht="12.75">
      <c r="B12" s="3"/>
      <c r="C12" s="3">
        <v>39</v>
      </c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2:13" ht="12.75">
      <c r="B13" s="3"/>
      <c r="C13" s="3">
        <v>76.35</v>
      </c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2:13" ht="12.75">
      <c r="B14" s="3"/>
      <c r="C14" s="3">
        <v>0.35</v>
      </c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2:13" ht="12.75">
      <c r="B15" s="3"/>
      <c r="C15" s="3">
        <v>0.18</v>
      </c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2:13" ht="12.75">
      <c r="B16" s="3"/>
      <c r="C16" s="3">
        <v>0.18</v>
      </c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2:13" ht="12.75">
      <c r="B18" s="3"/>
      <c r="C18" s="502">
        <v>5.4</v>
      </c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2:13" ht="12.75">
      <c r="B19" s="3"/>
      <c r="C19" s="3">
        <v>15.52</v>
      </c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2:13" ht="12.75">
      <c r="B20" s="3"/>
      <c r="C20" s="3">
        <v>3.2</v>
      </c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2:13" ht="12.75">
      <c r="B21" s="3"/>
      <c r="C21" s="3">
        <v>4.34</v>
      </c>
      <c r="D21" s="3"/>
      <c r="E21" s="5"/>
      <c r="F21" s="3"/>
      <c r="G21" s="3"/>
      <c r="H21" s="3"/>
      <c r="I21" s="3" t="s">
        <v>73</v>
      </c>
      <c r="J21" s="3"/>
      <c r="K21" s="3"/>
      <c r="L21" s="3"/>
      <c r="M21" s="4"/>
    </row>
    <row r="22" spans="2:13" ht="12.75">
      <c r="B22" s="3"/>
      <c r="C22" s="3">
        <v>116.62</v>
      </c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2:13" ht="12.75">
      <c r="B23" s="3"/>
      <c r="C23" s="3">
        <v>143.52</v>
      </c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2:13" ht="12.75">
      <c r="B24" s="3"/>
      <c r="C24" s="3">
        <v>0.98</v>
      </c>
      <c r="D24" s="3"/>
      <c r="E24" s="3"/>
      <c r="F24" s="3"/>
      <c r="G24" s="3"/>
      <c r="H24" s="6">
        <f>G30</f>
        <v>2</v>
      </c>
      <c r="I24" s="7">
        <v>0.055</v>
      </c>
      <c r="J24" s="6"/>
      <c r="K24" s="6">
        <f>J30</f>
        <v>2</v>
      </c>
      <c r="L24" s="7">
        <f>H24*I24+K24</f>
        <v>2.11</v>
      </c>
      <c r="M24" s="4"/>
    </row>
    <row r="25" spans="2:13" ht="12.75">
      <c r="B25" s="3"/>
      <c r="C25" s="3">
        <v>2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12.75">
      <c r="B26" s="3"/>
      <c r="C26" s="3">
        <v>1.62</v>
      </c>
      <c r="D26" s="3"/>
      <c r="E26" s="3"/>
      <c r="F26" s="3"/>
      <c r="G26" s="3"/>
      <c r="H26" s="3"/>
      <c r="I26" s="3"/>
      <c r="J26" s="3"/>
      <c r="K26" s="3"/>
      <c r="L26" s="3"/>
      <c r="M26" s="4"/>
    </row>
    <row r="27" spans="2:13" ht="12.75">
      <c r="B27" s="3"/>
      <c r="C27" s="3">
        <v>1.64</v>
      </c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2:13" ht="12.75">
      <c r="B28" s="3"/>
      <c r="C28" s="3">
        <v>2.51</v>
      </c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2:13" ht="12.75">
      <c r="B29" s="3"/>
      <c r="C29" s="3">
        <v>12</v>
      </c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2:13" ht="12.75">
      <c r="B30" s="3"/>
      <c r="C30" s="8">
        <f>SUM(C4:C29)</f>
        <v>1328.0899999999997</v>
      </c>
      <c r="D30" s="587">
        <f>C30*C2</f>
        <v>22670.496299999995</v>
      </c>
      <c r="E30" s="9">
        <f>SUM(E4:E29)</f>
        <v>0</v>
      </c>
      <c r="F30" s="9">
        <f>E30*E2</f>
        <v>0</v>
      </c>
      <c r="G30" s="8">
        <f>SUM(G4:G29)</f>
        <v>2</v>
      </c>
      <c r="H30" s="9">
        <f>G30*H2</f>
        <v>137</v>
      </c>
      <c r="I30" s="506">
        <f>G30*I2</f>
        <v>34.14</v>
      </c>
      <c r="J30" s="9">
        <f>SUM(J4:J29)</f>
        <v>2</v>
      </c>
      <c r="K30" s="3">
        <f>J30*E2</f>
        <v>2490.88</v>
      </c>
      <c r="L30" s="3"/>
      <c r="M30" s="4"/>
    </row>
    <row r="31" spans="2:13" ht="12.75">
      <c r="B31" s="3" t="s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2:13" ht="12.75">
      <c r="B32" s="3" t="s">
        <v>8</v>
      </c>
      <c r="C32" s="3">
        <v>0.29</v>
      </c>
      <c r="D32" s="3"/>
      <c r="E32" s="3">
        <v>0</v>
      </c>
      <c r="F32" s="3"/>
      <c r="G32" s="3"/>
      <c r="H32" s="3"/>
      <c r="I32" s="3"/>
      <c r="J32" s="3"/>
      <c r="K32" s="3"/>
      <c r="L32" s="3"/>
      <c r="M32" s="4"/>
    </row>
    <row r="33" spans="2:13" ht="12.75">
      <c r="B33" s="3"/>
      <c r="C33" s="3">
        <v>0.18</v>
      </c>
      <c r="D33" s="3"/>
      <c r="E33" s="3"/>
      <c r="F33" s="3"/>
      <c r="G33" s="3">
        <v>38.36</v>
      </c>
      <c r="H33" s="3"/>
      <c r="I33" s="3"/>
      <c r="J33" s="3"/>
      <c r="K33" s="3"/>
      <c r="L33" s="3"/>
      <c r="M33" s="4"/>
    </row>
    <row r="34" spans="2:13" ht="12.75">
      <c r="B34" s="3"/>
      <c r="C34" s="3">
        <v>0.31</v>
      </c>
      <c r="D34" s="3"/>
      <c r="E34" s="3"/>
      <c r="F34" s="3"/>
      <c r="G34" s="3">
        <v>4</v>
      </c>
      <c r="H34" s="3"/>
      <c r="I34" s="3"/>
      <c r="J34" s="3"/>
      <c r="K34" s="3"/>
      <c r="L34" s="3"/>
      <c r="M34" s="4"/>
    </row>
    <row r="35" spans="2:13" ht="12.75">
      <c r="B35" s="3"/>
      <c r="C35" s="3">
        <v>0.16</v>
      </c>
      <c r="D35" s="3"/>
      <c r="E35" s="3"/>
      <c r="F35" s="3"/>
      <c r="G35" s="3">
        <v>2</v>
      </c>
      <c r="H35" s="3"/>
      <c r="I35" s="3"/>
      <c r="J35" s="3"/>
      <c r="K35" s="3"/>
      <c r="L35" s="3"/>
      <c r="M35" s="4"/>
    </row>
    <row r="36" spans="2:13" ht="12.75">
      <c r="B36" s="3"/>
      <c r="C36" s="3">
        <v>0.31</v>
      </c>
      <c r="D36" s="3"/>
      <c r="E36" s="3"/>
      <c r="F36" s="3"/>
      <c r="G36" s="3"/>
      <c r="H36" s="3"/>
      <c r="I36" s="3"/>
      <c r="J36" s="3"/>
      <c r="K36" s="3"/>
      <c r="L36" s="3"/>
      <c r="M36" s="4"/>
    </row>
    <row r="37" spans="2:13" ht="12.75">
      <c r="B37" s="3"/>
      <c r="C37" s="3">
        <v>0.7</v>
      </c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13" ht="12.75">
      <c r="B38" s="3"/>
      <c r="C38" s="3">
        <v>1</v>
      </c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13" ht="12.75">
      <c r="B39" s="3"/>
      <c r="C39" s="3">
        <v>27</v>
      </c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13" ht="12.75">
      <c r="B40" s="3"/>
      <c r="C40" s="3">
        <v>2.5</v>
      </c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13" ht="12.75">
      <c r="B41" s="3"/>
      <c r="C41" s="3">
        <v>67</v>
      </c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13" ht="12.75">
      <c r="B42" s="3"/>
      <c r="C42" s="3">
        <v>7</v>
      </c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13" ht="12.75">
      <c r="B43" s="3"/>
      <c r="C43" s="3">
        <v>4.5</v>
      </c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13" ht="12.75">
      <c r="B44" s="3"/>
      <c r="C44" s="3">
        <v>10.5</v>
      </c>
      <c r="D44" s="3"/>
      <c r="E44" s="3"/>
      <c r="F44" s="3"/>
      <c r="G44" s="3"/>
      <c r="H44" s="3"/>
      <c r="I44" s="3"/>
      <c r="J44" s="3"/>
      <c r="K44" s="3"/>
      <c r="L44" s="3"/>
      <c r="M44" s="4"/>
    </row>
    <row r="45" spans="2:13" ht="12.75">
      <c r="B45" s="3"/>
      <c r="C45" s="3">
        <v>9</v>
      </c>
      <c r="D45" s="3"/>
      <c r="E45" s="3"/>
      <c r="F45" s="3"/>
      <c r="G45" s="3"/>
      <c r="H45" s="3"/>
      <c r="I45" s="3"/>
      <c r="J45" s="3"/>
      <c r="K45" s="3"/>
      <c r="L45" s="3"/>
      <c r="M45" s="4"/>
    </row>
    <row r="46" spans="2:13" ht="12.75">
      <c r="B46" s="3"/>
      <c r="C46" s="3">
        <v>4</v>
      </c>
      <c r="D46" s="3"/>
      <c r="E46" s="3"/>
      <c r="F46" s="3"/>
      <c r="G46" s="3"/>
      <c r="H46" s="3"/>
      <c r="I46" s="3"/>
      <c r="J46" s="3"/>
      <c r="K46" s="3"/>
      <c r="L46" s="3"/>
      <c r="M46" s="4"/>
    </row>
    <row r="47" spans="2:13" ht="12.75">
      <c r="B47" s="3"/>
      <c r="C47" s="3">
        <v>3.17</v>
      </c>
      <c r="D47" s="3"/>
      <c r="E47" s="3"/>
      <c r="F47" s="3"/>
      <c r="G47" s="3"/>
      <c r="H47" s="3"/>
      <c r="I47" s="3"/>
      <c r="J47" s="3"/>
      <c r="K47" s="3"/>
      <c r="L47" s="3"/>
      <c r="M47" s="4"/>
    </row>
    <row r="48" spans="2:13" ht="12.75">
      <c r="B48" s="3"/>
      <c r="C48" s="3">
        <v>6</v>
      </c>
      <c r="D48" s="3"/>
      <c r="E48" s="3"/>
      <c r="F48" s="3"/>
      <c r="G48" s="3"/>
      <c r="H48" s="3"/>
      <c r="I48" s="3"/>
      <c r="J48" s="3"/>
      <c r="K48" s="3"/>
      <c r="L48" s="3"/>
      <c r="M48" s="4"/>
    </row>
    <row r="49" spans="2:13" ht="12.75">
      <c r="B49" s="3"/>
      <c r="C49" s="3">
        <v>28.8</v>
      </c>
      <c r="D49" s="3"/>
      <c r="E49" s="3"/>
      <c r="F49" s="3"/>
      <c r="G49" s="3"/>
      <c r="H49" s="3"/>
      <c r="I49" s="3"/>
      <c r="J49" s="3"/>
      <c r="K49" s="3"/>
      <c r="L49" s="3"/>
      <c r="M49" s="4"/>
    </row>
    <row r="50" spans="2:13" ht="12.75">
      <c r="B50" s="3"/>
      <c r="C50" s="3">
        <v>17.65</v>
      </c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2.75">
      <c r="B51" s="3"/>
      <c r="C51" s="3">
        <v>78</v>
      </c>
      <c r="D51" s="3"/>
      <c r="E51" s="3"/>
      <c r="F51" s="3"/>
      <c r="G51" s="3"/>
      <c r="H51" s="3"/>
      <c r="I51" s="3"/>
      <c r="J51" s="3"/>
      <c r="K51" s="3"/>
      <c r="L51" s="3"/>
      <c r="M51" s="4"/>
    </row>
    <row r="52" spans="2:13" ht="12.75">
      <c r="B52" s="3"/>
      <c r="C52" s="3">
        <v>2.51</v>
      </c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2:13" ht="12.75">
      <c r="B53" s="3"/>
      <c r="C53" s="3">
        <v>394</v>
      </c>
      <c r="D53" s="3"/>
      <c r="E53" s="3"/>
      <c r="F53" s="3"/>
      <c r="G53" s="3"/>
      <c r="H53" s="3"/>
      <c r="I53" s="3"/>
      <c r="J53" s="3"/>
      <c r="K53" s="3"/>
      <c r="L53" s="3"/>
      <c r="M53" s="4"/>
    </row>
    <row r="54" spans="2:13" ht="12.75">
      <c r="B54" s="3"/>
      <c r="C54" s="3">
        <v>19.46</v>
      </c>
      <c r="D54" s="3"/>
      <c r="E54" s="3"/>
      <c r="F54" s="3"/>
      <c r="G54" s="3"/>
      <c r="H54" s="3"/>
      <c r="I54" s="3"/>
      <c r="J54" s="3"/>
      <c r="K54" s="3"/>
      <c r="L54" s="3"/>
      <c r="M54" s="4"/>
    </row>
    <row r="55" spans="2:13" ht="12.75">
      <c r="B55" s="3"/>
      <c r="C55" s="3">
        <v>32</v>
      </c>
      <c r="D55" s="3"/>
      <c r="E55" s="3"/>
      <c r="F55" s="3"/>
      <c r="G55" s="3"/>
      <c r="H55" s="3"/>
      <c r="I55" s="3"/>
      <c r="J55" s="3"/>
      <c r="K55" s="3"/>
      <c r="L55" s="5">
        <f>G63*0.055+J63</f>
        <v>2.4398</v>
      </c>
      <c r="M55" s="4"/>
    </row>
    <row r="56" spans="2:13" ht="12.75">
      <c r="B56" s="3"/>
      <c r="C56" s="3">
        <v>1.73</v>
      </c>
      <c r="D56" s="3"/>
      <c r="E56" s="3"/>
      <c r="F56" s="3"/>
      <c r="G56" s="3"/>
      <c r="H56" s="3"/>
      <c r="I56" s="3"/>
      <c r="J56" s="3"/>
      <c r="K56" s="3"/>
      <c r="L56" s="3"/>
      <c r="M56" s="4"/>
    </row>
    <row r="57" spans="2:13" ht="12.75">
      <c r="B57" s="3"/>
      <c r="C57" s="3">
        <v>9.28</v>
      </c>
      <c r="D57" s="3"/>
      <c r="E57" s="3"/>
      <c r="F57" s="3"/>
      <c r="G57" s="3"/>
      <c r="H57" s="3"/>
      <c r="I57" s="3"/>
      <c r="J57" s="3"/>
      <c r="K57" s="3"/>
      <c r="L57" s="3"/>
      <c r="M57" s="4"/>
    </row>
    <row r="58" spans="2:13" ht="12.75">
      <c r="B58" s="3"/>
      <c r="C58" s="3">
        <v>0.5</v>
      </c>
      <c r="D58" s="3"/>
      <c r="E58" s="3"/>
      <c r="F58" s="3"/>
      <c r="G58" s="3"/>
      <c r="H58" s="3"/>
      <c r="I58" s="3"/>
      <c r="J58" s="3"/>
      <c r="K58" s="3"/>
      <c r="L58" s="3"/>
      <c r="M58" s="4"/>
    </row>
    <row r="59" spans="2:13" ht="12.75">
      <c r="B59" s="3"/>
      <c r="C59" s="3">
        <v>5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12.75">
      <c r="B60" s="3"/>
      <c r="C60" s="3">
        <v>3</v>
      </c>
      <c r="D60" s="3"/>
      <c r="E60" s="3"/>
      <c r="F60" s="3"/>
      <c r="G60" s="3"/>
      <c r="H60" s="3"/>
      <c r="I60" s="3"/>
      <c r="J60" s="3"/>
      <c r="K60" s="3"/>
      <c r="L60" s="3"/>
      <c r="M60" s="4"/>
    </row>
    <row r="61" spans="2:13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</row>
    <row r="62" spans="2:13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</row>
    <row r="63" spans="2:13" ht="12.75">
      <c r="B63" s="3"/>
      <c r="C63" s="9">
        <f>SUM(C31:C62)</f>
        <v>735.55</v>
      </c>
      <c r="D63" s="587">
        <f>C63*C2</f>
        <v>12555.8385</v>
      </c>
      <c r="E63" s="10">
        <f>SUM(E31:E61)</f>
        <v>0</v>
      </c>
      <c r="F63" s="9">
        <f>E63*E2</f>
        <v>0</v>
      </c>
      <c r="G63" s="8">
        <f>SUM(G31:G61)</f>
        <v>44.36</v>
      </c>
      <c r="H63" s="9">
        <f>G63*H2</f>
        <v>3038.66</v>
      </c>
      <c r="I63" s="9">
        <f>G63*I2</f>
        <v>757.2252</v>
      </c>
      <c r="J63" s="9">
        <f>SUM(J31:J61)</f>
        <v>0</v>
      </c>
      <c r="K63" s="3">
        <f>J63*E2</f>
        <v>0</v>
      </c>
      <c r="L63" s="3"/>
      <c r="M63" s="4"/>
    </row>
    <row r="64" spans="2:13" ht="12.75">
      <c r="B64" s="3"/>
      <c r="C64" s="11">
        <f aca="true" t="shared" si="0" ref="C64:K64">C63+C30</f>
        <v>2063.6399999999994</v>
      </c>
      <c r="D64" s="587">
        <f t="shared" si="0"/>
        <v>35226.3348</v>
      </c>
      <c r="E64" s="12">
        <f t="shared" si="0"/>
        <v>0</v>
      </c>
      <c r="F64" s="9">
        <f t="shared" si="0"/>
        <v>0</v>
      </c>
      <c r="G64" s="9">
        <f t="shared" si="0"/>
        <v>46.36</v>
      </c>
      <c r="H64" s="9">
        <f t="shared" si="0"/>
        <v>3175.66</v>
      </c>
      <c r="I64" s="506">
        <f t="shared" si="0"/>
        <v>791.3652</v>
      </c>
      <c r="J64" s="8">
        <f t="shared" si="0"/>
        <v>2</v>
      </c>
      <c r="K64" s="9">
        <f t="shared" si="0"/>
        <v>2490.88</v>
      </c>
      <c r="L64" s="3"/>
      <c r="M64" s="4"/>
    </row>
    <row r="65" spans="2:13" ht="12.75">
      <c r="B65" s="3"/>
      <c r="C65" s="9"/>
      <c r="D65" s="9"/>
      <c r="E65" s="9"/>
      <c r="F65" s="9">
        <f>E65*636.14</f>
        <v>0</v>
      </c>
      <c r="G65" s="9"/>
      <c r="H65" s="9"/>
      <c r="I65" s="9"/>
      <c r="J65" s="9"/>
      <c r="K65" s="9"/>
      <c r="L65" s="3"/>
      <c r="M65" s="4"/>
    </row>
    <row r="66" spans="2:13" ht="12.75">
      <c r="B66" s="3"/>
      <c r="C66" s="9"/>
      <c r="D66" s="9"/>
      <c r="E66" s="9"/>
      <c r="F66" s="9">
        <f>F65+F64</f>
        <v>0</v>
      </c>
      <c r="G66" s="9"/>
      <c r="H66" s="9">
        <f>H65+H64</f>
        <v>3175.66</v>
      </c>
      <c r="I66" s="9"/>
      <c r="J66" s="9"/>
      <c r="K66" s="9">
        <f>K65+K64</f>
        <v>2490.88</v>
      </c>
      <c r="L66" s="13">
        <f>K66+H66+F66</f>
        <v>5666.54</v>
      </c>
      <c r="M66" s="4"/>
    </row>
    <row r="67" spans="2:13" ht="12.75">
      <c r="B67" s="3"/>
      <c r="C67" s="3"/>
      <c r="D67" s="3"/>
      <c r="E67" s="3"/>
      <c r="F67" s="3">
        <f>E67*E2</f>
        <v>0</v>
      </c>
      <c r="G67" s="3"/>
      <c r="H67" s="3">
        <f>H64+I64</f>
        <v>3967.0252</v>
      </c>
      <c r="I67" s="3"/>
      <c r="J67" s="3"/>
      <c r="K67" s="3"/>
      <c r="L67" s="3"/>
      <c r="M67" s="4"/>
    </row>
    <row r="68" spans="2:13" ht="12.75">
      <c r="B68" s="3"/>
      <c r="C68" s="3"/>
      <c r="D68" s="3"/>
      <c r="E68" s="9"/>
      <c r="F68" s="9"/>
      <c r="G68" s="3"/>
      <c r="H68" s="3">
        <f>G64*G2</f>
        <v>3967.0251999999996</v>
      </c>
      <c r="I68" s="3"/>
      <c r="J68" s="3"/>
      <c r="K68" s="3"/>
      <c r="L68" s="3"/>
      <c r="M68" s="4"/>
    </row>
    <row r="69" spans="2:12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1">
    <mergeCell ref="B4:B5"/>
  </mergeCells>
  <printOptions/>
  <pageMargins left="0.1701388888888889" right="0.22013888888888888" top="0.3513888888888889" bottom="0.43333333333333335" header="0.5118055555555556" footer="0.5118055555555556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94"/>
  <sheetViews>
    <sheetView zoomScaleSheetLayoutView="100" workbookViewId="0" topLeftCell="A1">
      <pane xSplit="3" topLeftCell="D1" activePane="topRight" state="frozen"/>
      <selection pane="topLeft" activeCell="A28" sqref="A28"/>
      <selection pane="topRight" activeCell="S92" sqref="S92"/>
    </sheetView>
  </sheetViews>
  <sheetFormatPr defaultColWidth="9.140625" defaultRowHeight="12.75"/>
  <cols>
    <col min="1" max="1" width="0.42578125" style="0" customWidth="1"/>
    <col min="2" max="2" width="3.140625" style="14" customWidth="1"/>
    <col min="3" max="3" width="26.421875" style="15" customWidth="1"/>
    <col min="4" max="4" width="0.42578125" style="15" customWidth="1"/>
    <col min="5" max="5" width="12.140625" style="16" hidden="1" customWidth="1"/>
    <col min="6" max="7" width="10.140625" style="0" hidden="1" customWidth="1"/>
    <col min="8" max="8" width="10.8515625" style="16" hidden="1" customWidth="1"/>
    <col min="9" max="9" width="10.8515625" style="16" customWidth="1"/>
    <col min="10" max="10" width="0.2890625" style="16" customWidth="1"/>
    <col min="11" max="11" width="11.57421875" style="16" hidden="1" customWidth="1"/>
    <col min="12" max="12" width="11.8515625" style="0" hidden="1" customWidth="1"/>
    <col min="13" max="13" width="11.57421875" style="0" hidden="1" customWidth="1"/>
    <col min="14" max="14" width="12.57421875" style="0" hidden="1" customWidth="1"/>
    <col min="15" max="15" width="12.57421875" style="0" customWidth="1"/>
    <col min="16" max="16" width="0.13671875" style="0" customWidth="1"/>
    <col min="17" max="17" width="12.00390625" style="0" hidden="1" customWidth="1"/>
    <col min="18" max="18" width="11.57421875" style="0" hidden="1" customWidth="1"/>
    <col min="19" max="19" width="12.140625" style="0" hidden="1" customWidth="1"/>
    <col min="20" max="20" width="13.140625" style="0" hidden="1" customWidth="1"/>
    <col min="21" max="21" width="12.421875" style="0" customWidth="1"/>
    <col min="22" max="22" width="0.5625" style="0" customWidth="1"/>
    <col min="23" max="23" width="9.421875" style="0" hidden="1" customWidth="1"/>
    <col min="24" max="24" width="8.8515625" style="0" hidden="1" customWidth="1"/>
    <col min="25" max="25" width="7.7109375" style="0" hidden="1" customWidth="1"/>
    <col min="26" max="26" width="8.00390625" style="0" hidden="1" customWidth="1"/>
    <col min="27" max="27" width="9.421875" style="0" customWidth="1"/>
    <col min="28" max="28" width="12.28125" style="0" customWidth="1"/>
    <col min="29" max="29" width="11.421875" style="0" customWidth="1"/>
  </cols>
  <sheetData>
    <row r="1" spans="3:12" ht="30" customHeight="1" thickBot="1">
      <c r="C1" s="17" t="s">
        <v>93</v>
      </c>
      <c r="D1" s="17"/>
      <c r="E1" s="18"/>
      <c r="F1" s="19"/>
      <c r="G1" s="19"/>
      <c r="H1" s="18"/>
      <c r="I1" s="18"/>
      <c r="J1" s="18"/>
      <c r="K1" s="18"/>
      <c r="L1" s="19"/>
    </row>
    <row r="2" spans="2:28" ht="13.5" customHeight="1" thickBot="1">
      <c r="B2" s="606" t="s">
        <v>10</v>
      </c>
      <c r="C2" s="607" t="s">
        <v>11</v>
      </c>
      <c r="D2" s="608" t="s">
        <v>12</v>
      </c>
      <c r="E2" s="609"/>
      <c r="F2" s="609"/>
      <c r="G2" s="609"/>
      <c r="H2" s="609"/>
      <c r="I2" s="610"/>
      <c r="J2" s="627" t="s">
        <v>13</v>
      </c>
      <c r="K2" s="628"/>
      <c r="L2" s="628"/>
      <c r="M2" s="628"/>
      <c r="N2" s="628"/>
      <c r="O2" s="629"/>
      <c r="P2" s="627" t="s">
        <v>14</v>
      </c>
      <c r="Q2" s="628"/>
      <c r="R2" s="628"/>
      <c r="S2" s="628"/>
      <c r="T2" s="628"/>
      <c r="U2" s="629"/>
      <c r="V2" s="634" t="s">
        <v>15</v>
      </c>
      <c r="W2" s="635"/>
      <c r="X2" s="635"/>
      <c r="Y2" s="635"/>
      <c r="Z2" s="635"/>
      <c r="AA2" s="636"/>
      <c r="AB2" s="623" t="s">
        <v>16</v>
      </c>
    </row>
    <row r="3" spans="2:28" ht="13.5" customHeight="1" thickBot="1">
      <c r="B3" s="606"/>
      <c r="C3" s="607"/>
      <c r="D3" s="611" t="s">
        <v>85</v>
      </c>
      <c r="E3" s="624" t="s">
        <v>94</v>
      </c>
      <c r="F3" s="606"/>
      <c r="G3" s="606"/>
      <c r="H3" s="606"/>
      <c r="I3" s="613" t="s">
        <v>99</v>
      </c>
      <c r="J3" s="630" t="s">
        <v>85</v>
      </c>
      <c r="K3" s="624" t="s">
        <v>94</v>
      </c>
      <c r="L3" s="606"/>
      <c r="M3" s="606"/>
      <c r="N3" s="606"/>
      <c r="O3" s="632" t="s">
        <v>99</v>
      </c>
      <c r="P3" s="615" t="s">
        <v>85</v>
      </c>
      <c r="Q3" s="625" t="s">
        <v>94</v>
      </c>
      <c r="R3" s="626"/>
      <c r="S3" s="626"/>
      <c r="T3" s="626"/>
      <c r="U3" s="617" t="s">
        <v>99</v>
      </c>
      <c r="V3" s="619" t="s">
        <v>85</v>
      </c>
      <c r="W3" s="624" t="s">
        <v>100</v>
      </c>
      <c r="X3" s="606"/>
      <c r="Y3" s="606"/>
      <c r="Z3" s="606"/>
      <c r="AA3" s="621" t="s">
        <v>99</v>
      </c>
      <c r="AB3" s="623"/>
    </row>
    <row r="4" spans="2:28" ht="13.5" thickBot="1">
      <c r="B4" s="606"/>
      <c r="C4" s="607"/>
      <c r="D4" s="612"/>
      <c r="E4" s="380" t="s">
        <v>95</v>
      </c>
      <c r="F4" s="381" t="s">
        <v>96</v>
      </c>
      <c r="G4" s="382" t="s">
        <v>97</v>
      </c>
      <c r="H4" s="383" t="s">
        <v>98</v>
      </c>
      <c r="I4" s="614"/>
      <c r="J4" s="631"/>
      <c r="K4" s="380" t="s">
        <v>95</v>
      </c>
      <c r="L4" s="381" t="s">
        <v>96</v>
      </c>
      <c r="M4" s="382" t="s">
        <v>97</v>
      </c>
      <c r="N4" s="383" t="s">
        <v>98</v>
      </c>
      <c r="O4" s="633"/>
      <c r="P4" s="616"/>
      <c r="Q4" s="467" t="s">
        <v>95</v>
      </c>
      <c r="R4" s="468" t="s">
        <v>96</v>
      </c>
      <c r="S4" s="468" t="s">
        <v>97</v>
      </c>
      <c r="T4" s="467" t="s">
        <v>98</v>
      </c>
      <c r="U4" s="618"/>
      <c r="V4" s="620"/>
      <c r="W4" s="467" t="s">
        <v>95</v>
      </c>
      <c r="X4" s="381" t="s">
        <v>96</v>
      </c>
      <c r="Y4" s="468" t="s">
        <v>97</v>
      </c>
      <c r="Z4" s="507" t="s">
        <v>98</v>
      </c>
      <c r="AA4" s="622"/>
      <c r="AB4" s="623"/>
    </row>
    <row r="5" spans="2:29" ht="12.75">
      <c r="B5" s="22">
        <v>1</v>
      </c>
      <c r="C5" s="23" t="s">
        <v>17</v>
      </c>
      <c r="D5" s="390">
        <f>D6+D7+D8+D9+D14+D15</f>
        <v>354037.35</v>
      </c>
      <c r="E5" s="24">
        <f>E6+E8+E9+E14+E7+E15</f>
        <v>39668.61000000001</v>
      </c>
      <c r="F5" s="25">
        <f>F6+F8+F9+F14+F7+F15</f>
        <v>39224.38999999999</v>
      </c>
      <c r="G5" s="25">
        <f>G6+G8+G9+G14+G7+G15</f>
        <v>38147.36</v>
      </c>
      <c r="H5" s="26">
        <f>G5+F5+E5</f>
        <v>117040.36000000002</v>
      </c>
      <c r="I5" s="28">
        <f aca="true" t="shared" si="0" ref="I5:I24">H5+D5</f>
        <v>471077.70999999996</v>
      </c>
      <c r="J5" s="27">
        <f>J6+J7+J8+J9+J14+J15</f>
        <v>5980956.799999999</v>
      </c>
      <c r="K5" s="28">
        <f>K6+K8+K9+K14+K7+K15</f>
        <v>681034.9800000001</v>
      </c>
      <c r="L5" s="29">
        <f>L6+L8+L9+L14+L7+L15</f>
        <v>666686.2</v>
      </c>
      <c r="M5" s="28">
        <f>M6+M7+M8+M9+M14+M15</f>
        <v>649104.9299999999</v>
      </c>
      <c r="N5" s="30">
        <f>N6+N8+N9+N14+N7+N15</f>
        <v>1996826.1099999999</v>
      </c>
      <c r="O5" s="415">
        <f>N5+J5</f>
        <v>7977782.909999998</v>
      </c>
      <c r="P5" s="437">
        <f>P6+P7+P8+P9+P14+P15</f>
        <v>5239949.8100000005</v>
      </c>
      <c r="Q5" s="32">
        <f>Q6+Q8+Q9+Q14+Q7+Q15</f>
        <v>437225.07</v>
      </c>
      <c r="R5" s="29">
        <f>R6+R8+R9+R14+R7+R15</f>
        <v>497161.38999999996</v>
      </c>
      <c r="S5" s="32">
        <f>S6+S7+S8+S9+S14+S15</f>
        <v>590518.28</v>
      </c>
      <c r="T5" s="30">
        <f>T6+T8+T9+T14+T7+T15</f>
        <v>1524904.74</v>
      </c>
      <c r="U5" s="437">
        <f>T5+P5</f>
        <v>6764854.550000001</v>
      </c>
      <c r="V5" s="482">
        <v>14.8</v>
      </c>
      <c r="W5" s="2">
        <f>Q5/E5</f>
        <v>11.021940773825953</v>
      </c>
      <c r="X5" s="33">
        <f>R5/F5</f>
        <v>12.674802335995539</v>
      </c>
      <c r="Y5" s="33">
        <f>S5/G5</f>
        <v>15.479925216319034</v>
      </c>
      <c r="Z5" s="33">
        <f>T5/H5</f>
        <v>13.028879439536924</v>
      </c>
      <c r="AA5" s="34">
        <f>U5/I5</f>
        <v>14.360379203677459</v>
      </c>
      <c r="AB5" s="30">
        <f aca="true" t="shared" si="1" ref="AB5:AB36">O5-U5</f>
        <v>1212928.3599999975</v>
      </c>
      <c r="AC5" s="16">
        <f>AB6+AB7+AB8+AB9+AB14</f>
        <v>1212928.3599999999</v>
      </c>
    </row>
    <row r="6" spans="2:28" ht="12.75">
      <c r="B6" s="35"/>
      <c r="C6" s="341" t="s">
        <v>74</v>
      </c>
      <c r="D6" s="393">
        <v>175554.46</v>
      </c>
      <c r="E6" s="501">
        <v>19631.13</v>
      </c>
      <c r="F6" s="37">
        <v>19461.78</v>
      </c>
      <c r="G6" s="37">
        <v>18885.63</v>
      </c>
      <c r="H6" s="373">
        <f>G6+F6+E6</f>
        <v>57978.54000000001</v>
      </c>
      <c r="I6" s="38">
        <f t="shared" si="0"/>
        <v>233533</v>
      </c>
      <c r="J6" s="39">
        <v>2996715.53</v>
      </c>
      <c r="K6" s="40">
        <v>335103.41</v>
      </c>
      <c r="L6" s="41">
        <v>332212.48</v>
      </c>
      <c r="M6" s="40">
        <v>322377.75</v>
      </c>
      <c r="N6" s="42">
        <f>K6+L6+M6</f>
        <v>989693.6399999999</v>
      </c>
      <c r="O6" s="416">
        <f>N6+J6</f>
        <v>3986409.17</v>
      </c>
      <c r="P6" s="438">
        <v>2730073.08</v>
      </c>
      <c r="Q6" s="40">
        <v>212943.49</v>
      </c>
      <c r="R6" s="41">
        <v>247069.01</v>
      </c>
      <c r="S6" s="40">
        <v>293010.97</v>
      </c>
      <c r="T6" s="43">
        <f>S6+R6+Q6</f>
        <v>753023.47</v>
      </c>
      <c r="U6" s="438">
        <f>P6+T6</f>
        <v>3483096.55</v>
      </c>
      <c r="V6" s="483">
        <v>109.77</v>
      </c>
      <c r="W6" s="44">
        <f>(K6+K7)/(Q6+Q7)*100</f>
        <v>157.36730189154068</v>
      </c>
      <c r="X6" s="45">
        <f>L6/R6*100</f>
        <v>134.46141221839193</v>
      </c>
      <c r="Y6" s="45">
        <f>M6/S6*100</f>
        <v>110.02241656686098</v>
      </c>
      <c r="Z6" s="45">
        <f>N6/T6*100</f>
        <v>131.42932185101745</v>
      </c>
      <c r="AA6" s="513">
        <f>O6/U6*100</f>
        <v>114.45014838879504</v>
      </c>
      <c r="AB6" s="47">
        <f t="shared" si="1"/>
        <v>503312.6200000001</v>
      </c>
    </row>
    <row r="7" spans="2:28" ht="12.75">
      <c r="B7" s="48"/>
      <c r="C7" s="49" t="s">
        <v>18</v>
      </c>
      <c r="D7" s="394">
        <v>108799.63</v>
      </c>
      <c r="E7" s="501">
        <v>4319.66</v>
      </c>
      <c r="F7" s="37">
        <v>4427.81</v>
      </c>
      <c r="G7" s="37">
        <v>4327.05</v>
      </c>
      <c r="H7" s="373">
        <f>G7+F7+E7</f>
        <v>13074.52</v>
      </c>
      <c r="I7" s="38">
        <f t="shared" si="0"/>
        <v>121874.15000000001</v>
      </c>
      <c r="J7" s="39">
        <v>1857209.28</v>
      </c>
      <c r="K7" s="40">
        <v>73736.62</v>
      </c>
      <c r="L7" s="41">
        <v>75582.52</v>
      </c>
      <c r="M7" s="40">
        <v>73862.82</v>
      </c>
      <c r="N7" s="42">
        <f>K7+L7+M7</f>
        <v>223181.96000000002</v>
      </c>
      <c r="O7" s="416">
        <f>J7+N7</f>
        <v>2080391.24</v>
      </c>
      <c r="P7" s="438">
        <v>1638825.83</v>
      </c>
      <c r="Q7" s="40">
        <v>46856.37</v>
      </c>
      <c r="R7" s="41">
        <v>56211.44</v>
      </c>
      <c r="S7" s="40">
        <v>67134.28</v>
      </c>
      <c r="T7" s="43">
        <f>S7+R7+Q7</f>
        <v>170202.09</v>
      </c>
      <c r="U7" s="438">
        <f>T7+P7</f>
        <v>1809027.9200000002</v>
      </c>
      <c r="V7" s="483">
        <v>113.33</v>
      </c>
      <c r="W7" s="44"/>
      <c r="X7" s="45"/>
      <c r="Y7" s="44"/>
      <c r="Z7" s="50"/>
      <c r="AA7" s="513">
        <f>O7/U7*100</f>
        <v>115.00050480149582</v>
      </c>
      <c r="AB7" s="47">
        <f t="shared" si="1"/>
        <v>271363.31999999983</v>
      </c>
    </row>
    <row r="8" spans="2:28" ht="12.75">
      <c r="B8" s="35"/>
      <c r="C8" s="51" t="s">
        <v>19</v>
      </c>
      <c r="D8" s="395">
        <v>29433.94</v>
      </c>
      <c r="E8" s="52">
        <v>4</v>
      </c>
      <c r="F8" s="53">
        <v>-40</v>
      </c>
      <c r="G8" s="53">
        <v>-114</v>
      </c>
      <c r="H8" s="374">
        <f>G8+F8+E8</f>
        <v>-150</v>
      </c>
      <c r="I8" s="54">
        <f t="shared" si="0"/>
        <v>29283.94</v>
      </c>
      <c r="J8" s="55">
        <v>502437.43</v>
      </c>
      <c r="K8" s="56">
        <v>68.28</v>
      </c>
      <c r="L8" s="57">
        <v>-682.8</v>
      </c>
      <c r="M8" s="58">
        <v>-1946</v>
      </c>
      <c r="N8" s="59">
        <f>K8+L8+M8</f>
        <v>-2560.52</v>
      </c>
      <c r="O8" s="389">
        <f>N8+J8</f>
        <v>499876.91</v>
      </c>
      <c r="P8" s="439">
        <v>299666.69</v>
      </c>
      <c r="Q8" s="56">
        <v>43.39</v>
      </c>
      <c r="R8" s="57">
        <v>-507.8</v>
      </c>
      <c r="S8" s="56">
        <v>-1768.71</v>
      </c>
      <c r="T8" s="59">
        <f>S8+R8+Q8</f>
        <v>-2233.1200000000003</v>
      </c>
      <c r="U8" s="439">
        <f>P8+T8</f>
        <v>297433.57</v>
      </c>
      <c r="V8" s="484"/>
      <c r="W8" s="61"/>
      <c r="X8" s="62"/>
      <c r="Y8" s="61"/>
      <c r="Z8" s="63"/>
      <c r="AA8" s="64"/>
      <c r="AB8" s="65">
        <f t="shared" si="1"/>
        <v>202443.33999999997</v>
      </c>
    </row>
    <row r="9" spans="2:29" ht="12.75">
      <c r="B9" s="48"/>
      <c r="C9" s="66" t="s">
        <v>20</v>
      </c>
      <c r="D9" s="391">
        <f>D10+D11+D12+D13</f>
        <v>24345.88</v>
      </c>
      <c r="E9" s="67">
        <f>E10+E12+E13+E11</f>
        <v>15225.520000000002</v>
      </c>
      <c r="F9" s="68">
        <f>F10+F12+F13+F11</f>
        <v>14899.780000000002</v>
      </c>
      <c r="G9" s="68">
        <f>G10+G12+G13+G11</f>
        <v>14578.08</v>
      </c>
      <c r="H9" s="375">
        <f>H10+H12+H11+H13</f>
        <v>44703.38</v>
      </c>
      <c r="I9" s="32">
        <f t="shared" si="0"/>
        <v>69049.26</v>
      </c>
      <c r="J9" s="31">
        <f>J10+J11+J12+J13</f>
        <v>415584.35000000003</v>
      </c>
      <c r="K9" s="69">
        <f>K10+K12+K11+K13</f>
        <v>259899.65000000002</v>
      </c>
      <c r="L9" s="70">
        <f>L10+L12+L11+L13</f>
        <v>254339.27</v>
      </c>
      <c r="M9" s="69">
        <f>M10+M12+M11+M13</f>
        <v>248847.86</v>
      </c>
      <c r="N9" s="71">
        <f>N10+N12+N11+N13</f>
        <v>763086.7799999999</v>
      </c>
      <c r="O9" s="415">
        <f>J9+N9</f>
        <v>1178671.13</v>
      </c>
      <c r="P9" s="437">
        <f>P10+P11+P12+P13</f>
        <v>362374</v>
      </c>
      <c r="Q9" s="72">
        <f>Q10+Q12+Q11+Q13</f>
        <v>165154.80000000002</v>
      </c>
      <c r="R9" s="68">
        <f>R10+R11+R12+R13</f>
        <v>189154.00999999998</v>
      </c>
      <c r="S9" s="72">
        <f>S10+S12+S11+S13</f>
        <v>226179.24</v>
      </c>
      <c r="T9" s="73">
        <f>T10+T12+T11+T13</f>
        <v>580488.05</v>
      </c>
      <c r="U9" s="437">
        <f>P9+T9</f>
        <v>942862.05</v>
      </c>
      <c r="V9" s="485"/>
      <c r="X9" s="74"/>
      <c r="Z9" s="75"/>
      <c r="AA9" s="76"/>
      <c r="AB9" s="65">
        <f t="shared" si="1"/>
        <v>235809.07999999984</v>
      </c>
      <c r="AC9" s="16">
        <f>AB10+AB12+AB13+AB11</f>
        <v>235809.07999999996</v>
      </c>
    </row>
    <row r="10" spans="2:28" ht="12.75">
      <c r="B10" s="35"/>
      <c r="C10" s="77" t="s">
        <v>21</v>
      </c>
      <c r="D10" s="396">
        <v>7488.95</v>
      </c>
      <c r="E10" s="78">
        <v>1241.02</v>
      </c>
      <c r="F10" s="603">
        <v>1297.38</v>
      </c>
      <c r="G10" s="603">
        <v>1328.09</v>
      </c>
      <c r="H10" s="376">
        <f aca="true" t="shared" si="2" ref="H10:H15">G10+F10+E10</f>
        <v>3866.4900000000002</v>
      </c>
      <c r="I10" s="515">
        <f t="shared" si="0"/>
        <v>11355.44</v>
      </c>
      <c r="J10" s="417">
        <v>127836.41</v>
      </c>
      <c r="K10" s="79">
        <v>21184.2</v>
      </c>
      <c r="L10" s="603">
        <v>22146.28</v>
      </c>
      <c r="M10" s="79">
        <v>22670.5</v>
      </c>
      <c r="N10" s="82">
        <f aca="true" t="shared" si="3" ref="N10:N15">K10+L10+M10</f>
        <v>66000.98</v>
      </c>
      <c r="O10" s="417">
        <f>N10+J10</f>
        <v>193837.39</v>
      </c>
      <c r="P10" s="446">
        <v>113008.01</v>
      </c>
      <c r="Q10" s="83">
        <v>13461.64</v>
      </c>
      <c r="R10" s="80">
        <v>16470.35</v>
      </c>
      <c r="S10" s="81">
        <v>20605.35</v>
      </c>
      <c r="T10" s="82">
        <f aca="true" t="shared" si="4" ref="T10:T15">S10+R10+Q10</f>
        <v>50537.34</v>
      </c>
      <c r="U10" s="446">
        <f>T10+P10</f>
        <v>163545.34999999998</v>
      </c>
      <c r="V10" s="486"/>
      <c r="W10" s="61"/>
      <c r="X10" s="62"/>
      <c r="Y10" s="61"/>
      <c r="Z10" s="84"/>
      <c r="AA10" s="85"/>
      <c r="AB10" s="65">
        <f t="shared" si="1"/>
        <v>30292.040000000037</v>
      </c>
    </row>
    <row r="11" spans="2:28" ht="12.75">
      <c r="B11" s="86"/>
      <c r="C11" s="77" t="s">
        <v>22</v>
      </c>
      <c r="D11" s="397">
        <v>7910.32</v>
      </c>
      <c r="E11" s="87">
        <v>46.86</v>
      </c>
      <c r="F11" s="514">
        <v>45.86</v>
      </c>
      <c r="G11" s="514">
        <v>2</v>
      </c>
      <c r="H11" s="376">
        <f t="shared" si="2"/>
        <v>94.72</v>
      </c>
      <c r="I11" s="516">
        <f t="shared" si="0"/>
        <v>8005.04</v>
      </c>
      <c r="J11" s="417">
        <v>135029.21</v>
      </c>
      <c r="K11" s="79">
        <v>799.91</v>
      </c>
      <c r="L11" s="603">
        <v>782.83</v>
      </c>
      <c r="M11" s="79">
        <v>34.15</v>
      </c>
      <c r="N11" s="82">
        <f t="shared" si="3"/>
        <v>1616.89</v>
      </c>
      <c r="O11" s="417">
        <f>J11+N11</f>
        <v>136646.1</v>
      </c>
      <c r="P11" s="446">
        <v>116278.31</v>
      </c>
      <c r="Q11" s="88">
        <v>508.3</v>
      </c>
      <c r="R11" s="89">
        <v>582.2</v>
      </c>
      <c r="S11" s="90">
        <v>31.03</v>
      </c>
      <c r="T11" s="82">
        <f t="shared" si="4"/>
        <v>1121.53</v>
      </c>
      <c r="U11" s="475">
        <f>P11+T11</f>
        <v>117399.84</v>
      </c>
      <c r="V11" s="487"/>
      <c r="W11" s="91"/>
      <c r="X11" s="92"/>
      <c r="Y11" s="91"/>
      <c r="Z11" s="93"/>
      <c r="AA11" s="85"/>
      <c r="AB11" s="65">
        <f t="shared" si="1"/>
        <v>19246.26000000001</v>
      </c>
    </row>
    <row r="12" spans="2:28" ht="12.75">
      <c r="B12" s="86"/>
      <c r="C12" s="94" t="s">
        <v>23</v>
      </c>
      <c r="D12" s="397">
        <v>7834.98</v>
      </c>
      <c r="E12" s="87">
        <v>13890.28</v>
      </c>
      <c r="F12" s="514">
        <v>13508.18</v>
      </c>
      <c r="G12" s="514">
        <v>13203.63</v>
      </c>
      <c r="H12" s="376">
        <f t="shared" si="2"/>
        <v>40602.09</v>
      </c>
      <c r="I12" s="515">
        <f t="shared" si="0"/>
        <v>48437.06999999999</v>
      </c>
      <c r="J12" s="421">
        <v>133743.15</v>
      </c>
      <c r="K12" s="79">
        <v>237107.09</v>
      </c>
      <c r="L12" s="603">
        <v>230584.64</v>
      </c>
      <c r="M12" s="79">
        <v>225385.97</v>
      </c>
      <c r="N12" s="82">
        <f t="shared" si="3"/>
        <v>693077.7</v>
      </c>
      <c r="O12" s="421">
        <f>N12+J12</f>
        <v>826820.85</v>
      </c>
      <c r="P12" s="476">
        <v>116178.65</v>
      </c>
      <c r="Q12" s="90">
        <v>150671.14</v>
      </c>
      <c r="R12" s="89">
        <v>171487.53</v>
      </c>
      <c r="S12" s="90">
        <v>204854.62</v>
      </c>
      <c r="T12" s="82">
        <f t="shared" si="4"/>
        <v>527013.29</v>
      </c>
      <c r="U12" s="449">
        <f>T12+P12</f>
        <v>643191.9400000001</v>
      </c>
      <c r="V12" s="488"/>
      <c r="W12" s="91"/>
      <c r="X12" s="92"/>
      <c r="Y12" s="91"/>
      <c r="Z12" s="93"/>
      <c r="AA12" s="326"/>
      <c r="AB12" s="65">
        <f t="shared" si="1"/>
        <v>183628.90999999992</v>
      </c>
    </row>
    <row r="13" spans="2:28" ht="12.75">
      <c r="B13" s="86"/>
      <c r="C13" s="94" t="s">
        <v>24</v>
      </c>
      <c r="D13" s="397">
        <v>1111.63</v>
      </c>
      <c r="E13" s="87">
        <v>47.36</v>
      </c>
      <c r="F13" s="514">
        <v>48.36</v>
      </c>
      <c r="G13" s="514">
        <v>44.36</v>
      </c>
      <c r="H13" s="377">
        <f t="shared" si="2"/>
        <v>140.07999999999998</v>
      </c>
      <c r="I13" s="516">
        <f t="shared" si="0"/>
        <v>1251.71</v>
      </c>
      <c r="J13" s="465">
        <v>18975.58</v>
      </c>
      <c r="K13" s="78">
        <v>808.45</v>
      </c>
      <c r="L13" s="603">
        <v>825.52</v>
      </c>
      <c r="M13" s="604">
        <v>757.24</v>
      </c>
      <c r="N13" s="82">
        <f t="shared" si="3"/>
        <v>2391.21</v>
      </c>
      <c r="O13" s="457">
        <f>J13+N13</f>
        <v>21366.79</v>
      </c>
      <c r="P13" s="470">
        <v>16909.03</v>
      </c>
      <c r="Q13" s="83">
        <v>513.72</v>
      </c>
      <c r="R13" s="80">
        <v>613.93</v>
      </c>
      <c r="S13" s="81">
        <v>688.24</v>
      </c>
      <c r="T13" s="82">
        <f t="shared" si="4"/>
        <v>1815.89</v>
      </c>
      <c r="U13" s="470">
        <f>P13+T13</f>
        <v>18724.92</v>
      </c>
      <c r="V13" s="511"/>
      <c r="W13" s="95"/>
      <c r="X13" s="62"/>
      <c r="Y13" s="61"/>
      <c r="Z13" s="84"/>
      <c r="AA13" s="512"/>
      <c r="AB13" s="65">
        <f t="shared" si="1"/>
        <v>2641.8700000000026</v>
      </c>
    </row>
    <row r="14" spans="2:28" ht="12.75">
      <c r="B14" s="86"/>
      <c r="C14" s="94" t="s">
        <v>25</v>
      </c>
      <c r="D14" s="398">
        <v>15770.96</v>
      </c>
      <c r="E14" s="96">
        <v>468.26</v>
      </c>
      <c r="F14" s="97">
        <v>475.02</v>
      </c>
      <c r="G14" s="97">
        <v>448.4</v>
      </c>
      <c r="H14" s="375">
        <f t="shared" si="2"/>
        <v>1391.6799999999998</v>
      </c>
      <c r="I14" s="384">
        <f t="shared" si="0"/>
        <v>17162.64</v>
      </c>
      <c r="J14" s="31">
        <v>207134.46</v>
      </c>
      <c r="K14" s="72">
        <v>11725.22</v>
      </c>
      <c r="L14" s="70">
        <v>5234.73</v>
      </c>
      <c r="M14" s="72">
        <v>5681.23</v>
      </c>
      <c r="N14" s="65">
        <f t="shared" si="3"/>
        <v>22641.179999999997</v>
      </c>
      <c r="O14" s="415">
        <f>N14+J14</f>
        <v>229775.63999999998</v>
      </c>
      <c r="P14" s="437">
        <v>207134.46</v>
      </c>
      <c r="Q14" s="72">
        <f aca="true" t="shared" si="5" ref="Q14:S15">K14</f>
        <v>11725.22</v>
      </c>
      <c r="R14" s="70">
        <f t="shared" si="5"/>
        <v>5234.73</v>
      </c>
      <c r="S14" s="69">
        <f t="shared" si="5"/>
        <v>5681.23</v>
      </c>
      <c r="T14" s="71">
        <f t="shared" si="4"/>
        <v>22641.18</v>
      </c>
      <c r="U14" s="437">
        <f>T14+P14</f>
        <v>229775.63999999998</v>
      </c>
      <c r="V14" s="485"/>
      <c r="W14" s="478"/>
      <c r="X14" s="74"/>
      <c r="Z14" s="75"/>
      <c r="AA14" s="76"/>
      <c r="AB14" s="65">
        <f t="shared" si="1"/>
        <v>0</v>
      </c>
    </row>
    <row r="15" spans="2:28" ht="13.5" thickBot="1">
      <c r="B15" s="86"/>
      <c r="C15" s="94" t="s">
        <v>26</v>
      </c>
      <c r="D15" s="398">
        <v>132.48</v>
      </c>
      <c r="E15" s="96">
        <v>20.04</v>
      </c>
      <c r="F15" s="97">
        <v>0</v>
      </c>
      <c r="G15" s="97">
        <v>22.2</v>
      </c>
      <c r="H15" s="378">
        <f t="shared" si="2"/>
        <v>42.239999999999995</v>
      </c>
      <c r="I15" s="385">
        <f t="shared" si="0"/>
        <v>174.71999999999997</v>
      </c>
      <c r="J15" s="98">
        <v>1875.75</v>
      </c>
      <c r="K15" s="99">
        <v>501.8</v>
      </c>
      <c r="L15" s="97">
        <v>0</v>
      </c>
      <c r="M15" s="100">
        <v>281.27</v>
      </c>
      <c r="N15" s="344">
        <f t="shared" si="3"/>
        <v>783.0699999999999</v>
      </c>
      <c r="O15" s="419">
        <f>J15+N15</f>
        <v>2658.8199999999997</v>
      </c>
      <c r="P15" s="440">
        <v>1875.75</v>
      </c>
      <c r="Q15" s="345">
        <f t="shared" si="5"/>
        <v>501.8</v>
      </c>
      <c r="R15" s="97">
        <f t="shared" si="5"/>
        <v>0</v>
      </c>
      <c r="S15" s="102">
        <f t="shared" si="5"/>
        <v>281.27</v>
      </c>
      <c r="T15" s="101">
        <f t="shared" si="4"/>
        <v>783.0699999999999</v>
      </c>
      <c r="U15" s="442">
        <f>P15+T15</f>
        <v>2658.8199999999997</v>
      </c>
      <c r="V15" s="489"/>
      <c r="W15" s="103"/>
      <c r="X15" s="104"/>
      <c r="Y15" s="103"/>
      <c r="Z15" s="105"/>
      <c r="AA15" s="106"/>
      <c r="AB15" s="65">
        <f t="shared" si="1"/>
        <v>0</v>
      </c>
    </row>
    <row r="16" spans="2:29" ht="12.75">
      <c r="B16" s="22">
        <v>2</v>
      </c>
      <c r="C16" s="107" t="s">
        <v>27</v>
      </c>
      <c r="D16" s="392">
        <f>D17+D18+D21</f>
        <v>287096.88999999996</v>
      </c>
      <c r="E16" s="24">
        <f>E17+E18+E21</f>
        <v>35297.05</v>
      </c>
      <c r="F16" s="25">
        <f>F17+F18+F21</f>
        <v>34818.3</v>
      </c>
      <c r="G16" s="25">
        <f>G17+G18+G21</f>
        <v>34422.920000000006</v>
      </c>
      <c r="H16" s="379">
        <f>H17+H18+H21</f>
        <v>104538.27</v>
      </c>
      <c r="I16" s="28">
        <f t="shared" si="0"/>
        <v>391635.16</v>
      </c>
      <c r="J16" s="27">
        <f>J17+J18+J21</f>
        <v>5263837.09</v>
      </c>
      <c r="K16" s="28">
        <f>K17+K18+K21</f>
        <v>652176.26</v>
      </c>
      <c r="L16" s="29">
        <f>L17+L18+L21</f>
        <v>639807.12</v>
      </c>
      <c r="M16" s="28">
        <f>M17+M18+M21</f>
        <v>633591.54</v>
      </c>
      <c r="N16" s="71">
        <f>N17+N18+N21</f>
        <v>1925574.92</v>
      </c>
      <c r="O16" s="415">
        <f>N16+J16</f>
        <v>7189412.01</v>
      </c>
      <c r="P16" s="437">
        <f>P17+P18+P21</f>
        <v>5466943.97</v>
      </c>
      <c r="Q16" s="32">
        <f>Q17+Q18+Q21</f>
        <v>585226</v>
      </c>
      <c r="R16" s="29">
        <f>R17+R18+R21</f>
        <v>718556.1799999999</v>
      </c>
      <c r="S16" s="28">
        <f>S17+S18+S21</f>
        <v>783174.99</v>
      </c>
      <c r="T16" s="30">
        <f>T17+T18+T21</f>
        <v>2086957.17</v>
      </c>
      <c r="U16" s="447">
        <f>P16+T16</f>
        <v>7553901.14</v>
      </c>
      <c r="V16" s="482">
        <v>19.04</v>
      </c>
      <c r="W16" s="108">
        <f>Q16/E16</f>
        <v>16.580025809522326</v>
      </c>
      <c r="X16" s="109">
        <f>R16/F16</f>
        <v>20.637313711467815</v>
      </c>
      <c r="Y16" s="109">
        <f>S16/G16</f>
        <v>22.75155594005389</v>
      </c>
      <c r="Z16" s="109">
        <f>T16/H16</f>
        <v>19.963570948706153</v>
      </c>
      <c r="AA16" s="34">
        <f>U16/I16</f>
        <v>19.288107686756216</v>
      </c>
      <c r="AB16" s="30">
        <f t="shared" si="1"/>
        <v>-364489.1299999999</v>
      </c>
      <c r="AC16" s="16">
        <f>AB17+AB18+AB21</f>
        <v>-364489.1300000001</v>
      </c>
    </row>
    <row r="17" spans="2:28" ht="12.75">
      <c r="B17" s="35"/>
      <c r="C17" s="341" t="s">
        <v>75</v>
      </c>
      <c r="D17" s="393">
        <v>249031.06</v>
      </c>
      <c r="E17" s="110">
        <v>28402.41</v>
      </c>
      <c r="F17" s="41">
        <v>28005.83</v>
      </c>
      <c r="G17" s="41">
        <v>27768.29</v>
      </c>
      <c r="H17" s="373">
        <f>G17+F17+E17</f>
        <v>84176.53</v>
      </c>
      <c r="I17" s="38">
        <f t="shared" si="0"/>
        <v>333207.58999999997</v>
      </c>
      <c r="J17" s="39">
        <v>4579680.38</v>
      </c>
      <c r="K17" s="40">
        <v>522320.26</v>
      </c>
      <c r="L17" s="41">
        <v>515027.04</v>
      </c>
      <c r="M17" s="40">
        <v>510658.73</v>
      </c>
      <c r="N17" s="42">
        <f>M17+L17+K17</f>
        <v>1548006.03</v>
      </c>
      <c r="O17" s="416">
        <f>J17+N17</f>
        <v>6127686.41</v>
      </c>
      <c r="P17" s="441">
        <v>4755408.96</v>
      </c>
      <c r="Q17" s="40">
        <v>468056.04</v>
      </c>
      <c r="R17" s="41">
        <v>578876.11</v>
      </c>
      <c r="S17" s="40">
        <v>632194.34</v>
      </c>
      <c r="T17" s="43">
        <f>S17+R17+Q17</f>
        <v>1679126.49</v>
      </c>
      <c r="U17" s="438">
        <f>T17+P17</f>
        <v>6434535.45</v>
      </c>
      <c r="V17" s="483">
        <v>96.3</v>
      </c>
      <c r="W17" s="44">
        <f>K17/Q17*100</f>
        <v>111.59353055245266</v>
      </c>
      <c r="X17" s="45">
        <f>L17/R17*100</f>
        <v>88.97016669076221</v>
      </c>
      <c r="Y17" s="45">
        <f>M17/S17*100</f>
        <v>80.7755934670342</v>
      </c>
      <c r="Z17" s="45">
        <f>N17/T17*100</f>
        <v>92.19115053089301</v>
      </c>
      <c r="AA17" s="513">
        <f>O17/U17*100</f>
        <v>95.23121688606129</v>
      </c>
      <c r="AB17" s="47">
        <f t="shared" si="1"/>
        <v>-306849.04000000004</v>
      </c>
    </row>
    <row r="18" spans="2:28" ht="12.75">
      <c r="B18" s="35"/>
      <c r="C18" s="77" t="s">
        <v>28</v>
      </c>
      <c r="D18" s="399">
        <f>D19+D20</f>
        <v>26462.85</v>
      </c>
      <c r="E18" s="111">
        <f>E19+E20</f>
        <v>6639.98</v>
      </c>
      <c r="F18" s="112">
        <f>F19+F20</f>
        <v>6535.54</v>
      </c>
      <c r="G18" s="112">
        <f>G19+G20</f>
        <v>6408.34</v>
      </c>
      <c r="H18" s="374">
        <f>H19+H20</f>
        <v>19583.86</v>
      </c>
      <c r="I18" s="54">
        <f t="shared" si="0"/>
        <v>46046.71</v>
      </c>
      <c r="J18" s="55">
        <f>J19+J20</f>
        <v>486651.74</v>
      </c>
      <c r="K18" s="113">
        <f>K19+K20</f>
        <v>122109.23999999999</v>
      </c>
      <c r="L18" s="112">
        <f>L19+L20</f>
        <v>120188.59</v>
      </c>
      <c r="M18" s="113">
        <f>M19+M20</f>
        <v>117849.38</v>
      </c>
      <c r="N18" s="59">
        <f>N19+N20</f>
        <v>360147.20999999996</v>
      </c>
      <c r="O18" s="420">
        <f>N18+J18</f>
        <v>846798.95</v>
      </c>
      <c r="P18" s="442">
        <f>P19+P20</f>
        <v>514030.04000000004</v>
      </c>
      <c r="Q18" s="113">
        <f>Q19+Q20</f>
        <v>109423.20000000001</v>
      </c>
      <c r="R18" s="112">
        <f>R19+R20</f>
        <v>135088.58</v>
      </c>
      <c r="S18" s="113">
        <f>S19+S20</f>
        <v>145897.22</v>
      </c>
      <c r="T18" s="114">
        <f>T19+T20</f>
        <v>390409</v>
      </c>
      <c r="U18" s="438">
        <f>P18+T18</f>
        <v>904439.04</v>
      </c>
      <c r="V18" s="483"/>
      <c r="W18" s="44"/>
      <c r="X18" s="45"/>
      <c r="Y18" s="45"/>
      <c r="Z18" s="115"/>
      <c r="AA18" s="46"/>
      <c r="AB18" s="65">
        <f t="shared" si="1"/>
        <v>-57640.090000000084</v>
      </c>
    </row>
    <row r="19" spans="2:28" ht="12.75">
      <c r="B19" s="35"/>
      <c r="C19" s="77" t="s">
        <v>21</v>
      </c>
      <c r="D19" s="396">
        <v>15376.06</v>
      </c>
      <c r="E19" s="83">
        <v>2524.16</v>
      </c>
      <c r="F19" s="80">
        <v>2796.32</v>
      </c>
      <c r="G19" s="80">
        <v>2738.73</v>
      </c>
      <c r="H19" s="377">
        <f>G19+F19+E19</f>
        <v>8059.21</v>
      </c>
      <c r="I19" s="517">
        <f t="shared" si="0"/>
        <v>23435.27</v>
      </c>
      <c r="J19" s="188">
        <v>282765.73</v>
      </c>
      <c r="K19" s="81">
        <v>46419.31</v>
      </c>
      <c r="L19" s="80">
        <v>51424.32</v>
      </c>
      <c r="M19" s="81">
        <v>50365.24</v>
      </c>
      <c r="N19" s="116">
        <f aca="true" t="shared" si="6" ref="N19:N25">M19+L19+K19</f>
        <v>148208.87</v>
      </c>
      <c r="O19" s="421">
        <f>J19+N19</f>
        <v>430974.6</v>
      </c>
      <c r="P19" s="469">
        <v>298427.26</v>
      </c>
      <c r="Q19" s="81">
        <v>41596.76</v>
      </c>
      <c r="R19" s="80">
        <v>57799.49</v>
      </c>
      <c r="S19" s="81">
        <v>62352.04</v>
      </c>
      <c r="T19" s="82">
        <f aca="true" t="shared" si="7" ref="T19:T24">S19+R19+Q19</f>
        <v>161748.29</v>
      </c>
      <c r="U19" s="446">
        <f>T19+P19</f>
        <v>460175.55000000005</v>
      </c>
      <c r="V19" s="486"/>
      <c r="W19" s="61"/>
      <c r="X19" s="62"/>
      <c r="Y19" s="62"/>
      <c r="Z19" s="117"/>
      <c r="AA19" s="85"/>
      <c r="AB19" s="65">
        <f t="shared" si="1"/>
        <v>-29200.95000000007</v>
      </c>
    </row>
    <row r="20" spans="2:28" ht="12.75">
      <c r="B20" s="35"/>
      <c r="C20" s="77" t="s">
        <v>29</v>
      </c>
      <c r="D20" s="396">
        <v>11086.79</v>
      </c>
      <c r="E20" s="83">
        <v>4115.82</v>
      </c>
      <c r="F20" s="80">
        <v>3739.22</v>
      </c>
      <c r="G20" s="80">
        <v>3669.61</v>
      </c>
      <c r="H20" s="377">
        <f>G20+F20+E20</f>
        <v>11524.65</v>
      </c>
      <c r="I20" s="517">
        <f t="shared" si="0"/>
        <v>22611.440000000002</v>
      </c>
      <c r="J20" s="188">
        <v>203886.01</v>
      </c>
      <c r="K20" s="81">
        <v>75689.93</v>
      </c>
      <c r="L20" s="80">
        <v>68764.27</v>
      </c>
      <c r="M20" s="81">
        <v>67484.14</v>
      </c>
      <c r="N20" s="116">
        <f t="shared" si="6"/>
        <v>211938.34</v>
      </c>
      <c r="O20" s="457">
        <f>N20+J20</f>
        <v>415824.35</v>
      </c>
      <c r="P20" s="446">
        <v>215602.78</v>
      </c>
      <c r="Q20" s="83">
        <v>67826.44</v>
      </c>
      <c r="R20" s="80">
        <v>77289.09</v>
      </c>
      <c r="S20" s="81">
        <v>83545.18</v>
      </c>
      <c r="T20" s="82">
        <f t="shared" si="7"/>
        <v>228660.71</v>
      </c>
      <c r="U20" s="446">
        <f>P20+T20</f>
        <v>444263.49</v>
      </c>
      <c r="V20" s="486"/>
      <c r="W20" s="61"/>
      <c r="X20" s="62"/>
      <c r="Y20" s="62"/>
      <c r="Z20" s="117"/>
      <c r="AA20" s="64"/>
      <c r="AB20" s="65">
        <f t="shared" si="1"/>
        <v>-28439.140000000014</v>
      </c>
    </row>
    <row r="21" spans="2:28" ht="13.5" thickBot="1">
      <c r="B21" s="118"/>
      <c r="C21" s="119" t="s">
        <v>30</v>
      </c>
      <c r="D21" s="400">
        <v>11602.98</v>
      </c>
      <c r="E21" s="99">
        <v>254.66</v>
      </c>
      <c r="F21" s="120">
        <v>276.93</v>
      </c>
      <c r="G21" s="120">
        <v>246.29</v>
      </c>
      <c r="H21" s="359">
        <f>G21+F21+E21</f>
        <v>777.88</v>
      </c>
      <c r="I21" s="386">
        <f t="shared" si="0"/>
        <v>12380.859999999999</v>
      </c>
      <c r="J21" s="31">
        <v>197504.97</v>
      </c>
      <c r="K21" s="122">
        <v>7746.76</v>
      </c>
      <c r="L21" s="123">
        <v>4591.49</v>
      </c>
      <c r="M21" s="122">
        <v>5083.43</v>
      </c>
      <c r="N21" s="124">
        <f t="shared" si="6"/>
        <v>17421.68</v>
      </c>
      <c r="O21" s="422">
        <f>J21+N21</f>
        <v>214926.65</v>
      </c>
      <c r="P21" s="443">
        <v>197504.97</v>
      </c>
      <c r="Q21" s="122">
        <f>K21</f>
        <v>7746.76</v>
      </c>
      <c r="R21" s="123">
        <f>L21</f>
        <v>4591.49</v>
      </c>
      <c r="S21" s="122">
        <f>M21</f>
        <v>5083.43</v>
      </c>
      <c r="T21" s="124">
        <f t="shared" si="7"/>
        <v>17421.68</v>
      </c>
      <c r="U21" s="443">
        <f>T21+P21</f>
        <v>214926.65</v>
      </c>
      <c r="V21" s="490"/>
      <c r="W21" s="125"/>
      <c r="X21" s="126"/>
      <c r="Y21" s="126"/>
      <c r="Z21" s="127"/>
      <c r="AA21" s="128"/>
      <c r="AB21" s="65">
        <f t="shared" si="1"/>
        <v>0</v>
      </c>
    </row>
    <row r="22" spans="2:29" ht="12.75">
      <c r="B22" s="48">
        <v>3</v>
      </c>
      <c r="C22" s="129" t="s">
        <v>31</v>
      </c>
      <c r="D22" s="402">
        <f>D23+D24</f>
        <v>9780</v>
      </c>
      <c r="E22" s="130">
        <f>E23+E24</f>
        <v>1275</v>
      </c>
      <c r="F22" s="131">
        <f>F23+F24</f>
        <v>1239</v>
      </c>
      <c r="G22" s="131">
        <f>G23+G24</f>
        <v>1239</v>
      </c>
      <c r="H22" s="358">
        <f>E22+F22+G22</f>
        <v>3753</v>
      </c>
      <c r="I22" s="593">
        <f t="shared" si="0"/>
        <v>13533</v>
      </c>
      <c r="J22" s="599">
        <f>J23+J24+J25</f>
        <v>1560227.95</v>
      </c>
      <c r="K22" s="132">
        <f>K23+K24+K25</f>
        <v>94210</v>
      </c>
      <c r="L22" s="133">
        <f>L23+L24+L25</f>
        <v>59990</v>
      </c>
      <c r="M22" s="132">
        <f>M23+M24+M25</f>
        <v>76195</v>
      </c>
      <c r="N22" s="134">
        <f t="shared" si="6"/>
        <v>230395</v>
      </c>
      <c r="O22" s="423">
        <f>N22+J22</f>
        <v>1790622.95</v>
      </c>
      <c r="P22" s="477">
        <f>P23+P24</f>
        <v>1554900.68</v>
      </c>
      <c r="Q22" s="135">
        <f>Q23+Q24</f>
        <v>211515.59999999998</v>
      </c>
      <c r="R22" s="133">
        <f>R23+R24</f>
        <v>247218.63</v>
      </c>
      <c r="S22" s="136">
        <f>S23+S24</f>
        <v>266878.45</v>
      </c>
      <c r="T22" s="134">
        <f t="shared" si="7"/>
        <v>725612.6799999999</v>
      </c>
      <c r="U22" s="448">
        <f>P22+T22</f>
        <v>2280513.36</v>
      </c>
      <c r="V22" s="491">
        <v>158.99</v>
      </c>
      <c r="W22" s="479">
        <f>Q22/E22</f>
        <v>165.8945882352941</v>
      </c>
      <c r="X22" s="137">
        <f>R22/F22</f>
        <v>199.53077481840194</v>
      </c>
      <c r="Y22" s="137">
        <f>S22/G22</f>
        <v>215.39826472962068</v>
      </c>
      <c r="Z22" s="137">
        <f>T22/H22</f>
        <v>193.34204103383956</v>
      </c>
      <c r="AA22" s="34">
        <f>U22/I22</f>
        <v>168.51499002438482</v>
      </c>
      <c r="AB22" s="138">
        <f t="shared" si="1"/>
        <v>-489890.4099999999</v>
      </c>
      <c r="AC22" s="139">
        <f>AB23+AB24+AB25</f>
        <v>-489890.4099999999</v>
      </c>
    </row>
    <row r="23" spans="2:29" ht="12.75">
      <c r="B23" s="35"/>
      <c r="C23" s="140" t="s">
        <v>32</v>
      </c>
      <c r="D23" s="403">
        <v>8544</v>
      </c>
      <c r="E23" s="141">
        <v>1108</v>
      </c>
      <c r="F23" s="142">
        <v>1239</v>
      </c>
      <c r="G23" s="142">
        <v>1054</v>
      </c>
      <c r="H23" s="143">
        <f>G23+F23+E23</f>
        <v>3401</v>
      </c>
      <c r="I23" s="594">
        <f t="shared" si="0"/>
        <v>11945</v>
      </c>
      <c r="J23" s="600">
        <v>529765</v>
      </c>
      <c r="K23" s="146">
        <v>83505</v>
      </c>
      <c r="L23" s="145">
        <v>59990</v>
      </c>
      <c r="M23" s="146">
        <v>63975</v>
      </c>
      <c r="N23" s="147">
        <f t="shared" si="6"/>
        <v>207470</v>
      </c>
      <c r="O23" s="424">
        <f>J23+N23</f>
        <v>737235</v>
      </c>
      <c r="P23" s="438">
        <v>1454640.21</v>
      </c>
      <c r="Q23" s="148">
        <v>177092.8</v>
      </c>
      <c r="R23" s="145">
        <v>218009.57</v>
      </c>
      <c r="S23" s="146">
        <v>235996.35</v>
      </c>
      <c r="T23" s="43">
        <f t="shared" si="7"/>
        <v>631098.72</v>
      </c>
      <c r="U23" s="438">
        <f>T23+P23</f>
        <v>2085738.93</v>
      </c>
      <c r="V23" s="483"/>
      <c r="W23" s="149"/>
      <c r="X23" s="150"/>
      <c r="Y23" s="150"/>
      <c r="Z23" s="150"/>
      <c r="AA23" s="151"/>
      <c r="AB23" s="65">
        <f t="shared" si="1"/>
        <v>-1348503.93</v>
      </c>
      <c r="AC23" s="139"/>
    </row>
    <row r="24" spans="2:29" ht="12.75">
      <c r="B24" s="35"/>
      <c r="C24" s="140" t="s">
        <v>33</v>
      </c>
      <c r="D24" s="403">
        <v>1236</v>
      </c>
      <c r="E24" s="141">
        <v>167</v>
      </c>
      <c r="F24" s="142">
        <v>0</v>
      </c>
      <c r="G24" s="142">
        <v>185</v>
      </c>
      <c r="H24" s="143">
        <f>G24+F24+E24</f>
        <v>352</v>
      </c>
      <c r="I24" s="594">
        <f t="shared" si="0"/>
        <v>1588</v>
      </c>
      <c r="J24" s="600">
        <v>80290</v>
      </c>
      <c r="K24" s="146">
        <v>10705</v>
      </c>
      <c r="L24" s="145">
        <v>0</v>
      </c>
      <c r="M24" s="146">
        <v>12220</v>
      </c>
      <c r="N24" s="147">
        <f t="shared" si="6"/>
        <v>22925</v>
      </c>
      <c r="O24" s="424">
        <f>N24+J24</f>
        <v>103215</v>
      </c>
      <c r="P24" s="438">
        <v>100260.47</v>
      </c>
      <c r="Q24" s="148">
        <v>34422.8</v>
      </c>
      <c r="R24" s="145">
        <v>29209.06</v>
      </c>
      <c r="S24" s="146">
        <v>30882.1</v>
      </c>
      <c r="T24" s="43">
        <f t="shared" si="7"/>
        <v>94513.96</v>
      </c>
      <c r="U24" s="438">
        <f>P24+T24</f>
        <v>194774.43</v>
      </c>
      <c r="V24" s="483"/>
      <c r="W24" s="480"/>
      <c r="X24" s="150"/>
      <c r="Y24" s="150"/>
      <c r="Z24" s="150"/>
      <c r="AA24" s="151"/>
      <c r="AB24" s="65">
        <f t="shared" si="1"/>
        <v>-91559.43</v>
      </c>
      <c r="AC24" s="139"/>
    </row>
    <row r="25" spans="2:29" ht="12.75">
      <c r="B25" s="86"/>
      <c r="C25" s="152" t="s">
        <v>34</v>
      </c>
      <c r="D25" s="401"/>
      <c r="E25" s="153"/>
      <c r="F25" s="154"/>
      <c r="G25" s="154"/>
      <c r="H25" s="155"/>
      <c r="I25" s="595"/>
      <c r="J25" s="601">
        <v>950172.95</v>
      </c>
      <c r="K25" s="597"/>
      <c r="L25" s="348"/>
      <c r="M25" s="346"/>
      <c r="N25" s="347">
        <f t="shared" si="6"/>
        <v>0</v>
      </c>
      <c r="O25" s="425">
        <f>J25+N25</f>
        <v>950172.95</v>
      </c>
      <c r="P25" s="444"/>
      <c r="Q25" s="135"/>
      <c r="R25" s="133"/>
      <c r="S25" s="136"/>
      <c r="T25" s="157"/>
      <c r="U25" s="444"/>
      <c r="V25" s="492"/>
      <c r="W25" s="481"/>
      <c r="X25" s="156"/>
      <c r="Y25" s="156"/>
      <c r="Z25" s="156"/>
      <c r="AA25" s="158"/>
      <c r="AB25" s="65">
        <f t="shared" si="1"/>
        <v>950172.95</v>
      </c>
      <c r="AC25" s="139"/>
    </row>
    <row r="26" spans="2:29" ht="13.5" thickBot="1">
      <c r="B26" s="159"/>
      <c r="C26" s="160" t="s">
        <v>35</v>
      </c>
      <c r="D26" s="404"/>
      <c r="E26" s="161"/>
      <c r="F26" s="162"/>
      <c r="G26" s="162"/>
      <c r="H26" s="163">
        <f>G26+F26+E26</f>
        <v>0</v>
      </c>
      <c r="I26" s="596">
        <f>H26+D26</f>
        <v>0</v>
      </c>
      <c r="J26" s="602"/>
      <c r="K26" s="598"/>
      <c r="L26" s="164"/>
      <c r="M26" s="165"/>
      <c r="N26" s="166"/>
      <c r="O26" s="426"/>
      <c r="P26" s="445"/>
      <c r="Q26" s="167"/>
      <c r="R26" s="168"/>
      <c r="S26" s="169"/>
      <c r="T26" s="170"/>
      <c r="U26" s="445"/>
      <c r="V26" s="493"/>
      <c r="W26" s="171"/>
      <c r="X26" s="164"/>
      <c r="Y26" s="164"/>
      <c r="Z26" s="164"/>
      <c r="AA26" s="172"/>
      <c r="AB26" s="65">
        <f t="shared" si="1"/>
        <v>0</v>
      </c>
      <c r="AC26" s="139"/>
    </row>
    <row r="27" spans="2:29" ht="12.75">
      <c r="B27" s="48">
        <v>4</v>
      </c>
      <c r="C27" s="173" t="s">
        <v>102</v>
      </c>
      <c r="D27" s="405">
        <f aca="true" t="shared" si="8" ref="D27:N27">D28+D29+D32</f>
        <v>6825.518</v>
      </c>
      <c r="E27" s="174">
        <f t="shared" si="8"/>
        <v>738.6899999999999</v>
      </c>
      <c r="F27" s="175">
        <f t="shared" si="8"/>
        <v>702.68</v>
      </c>
      <c r="G27" s="354">
        <f t="shared" si="8"/>
        <v>687.603</v>
      </c>
      <c r="H27" s="355">
        <f t="shared" si="8"/>
        <v>2128.9729999999995</v>
      </c>
      <c r="I27" s="370">
        <f t="shared" si="8"/>
        <v>8954.491</v>
      </c>
      <c r="J27" s="176">
        <f t="shared" si="8"/>
        <v>1097425.4000000001</v>
      </c>
      <c r="K27" s="32">
        <f t="shared" si="8"/>
        <v>118923.12</v>
      </c>
      <c r="L27" s="177">
        <f t="shared" si="8"/>
        <v>112778.96999999999</v>
      </c>
      <c r="M27" s="32">
        <f t="shared" si="8"/>
        <v>110519.38</v>
      </c>
      <c r="N27" s="71">
        <f t="shared" si="8"/>
        <v>342221.47000000003</v>
      </c>
      <c r="O27" s="415">
        <f>N27+J27</f>
        <v>1439646.87</v>
      </c>
      <c r="P27" s="437">
        <f>P28+P29+P32</f>
        <v>1071584.33</v>
      </c>
      <c r="Q27" s="32">
        <f>Q28+Q29+Q32</f>
        <v>95303.34000000001</v>
      </c>
      <c r="R27" s="177">
        <f>R28+R29+R32</f>
        <v>128698.49</v>
      </c>
      <c r="S27" s="32">
        <f>S28+S29+S32</f>
        <v>166835.77</v>
      </c>
      <c r="T27" s="71">
        <f>S27+R27+Q27</f>
        <v>390837.60000000003</v>
      </c>
      <c r="U27" s="437">
        <f>T27+P27</f>
        <v>1462421.9300000002</v>
      </c>
      <c r="V27" s="485">
        <v>157</v>
      </c>
      <c r="W27" s="2">
        <f>Q27/E27</f>
        <v>129.01669171100193</v>
      </c>
      <c r="X27" s="178">
        <f>R27/F27</f>
        <v>183.15376842944158</v>
      </c>
      <c r="Y27" s="178">
        <f>S27/G27</f>
        <v>242.63385994534636</v>
      </c>
      <c r="Z27" s="178">
        <f>T27/H27</f>
        <v>183.58034601660054</v>
      </c>
      <c r="AA27" s="34">
        <f>U27/I27</f>
        <v>163.31714778651295</v>
      </c>
      <c r="AB27" s="30">
        <f t="shared" si="1"/>
        <v>-22775.060000000056</v>
      </c>
      <c r="AC27" s="16">
        <f>AB28+AB29+AB32</f>
        <v>-22775.060000000056</v>
      </c>
    </row>
    <row r="28" spans="2:28" ht="12.75">
      <c r="B28" s="35"/>
      <c r="C28" s="342" t="s">
        <v>76</v>
      </c>
      <c r="D28" s="393">
        <v>5072.37</v>
      </c>
      <c r="E28" s="110">
        <v>563.6</v>
      </c>
      <c r="F28" s="41">
        <v>563.73</v>
      </c>
      <c r="G28" s="179">
        <v>560.89</v>
      </c>
      <c r="H28" s="180">
        <f>G28+F28+E28</f>
        <v>1688.2199999999998</v>
      </c>
      <c r="I28" s="387">
        <f aca="true" t="shared" si="9" ref="I28:I50">H28+D28</f>
        <v>6760.59</v>
      </c>
      <c r="J28" s="456">
        <v>815496.25</v>
      </c>
      <c r="K28" s="40">
        <v>90620.39</v>
      </c>
      <c r="L28" s="41">
        <v>90642.15</v>
      </c>
      <c r="M28" s="40">
        <v>90114.78</v>
      </c>
      <c r="N28" s="43">
        <f>M28+L28+K28</f>
        <v>271377.32</v>
      </c>
      <c r="O28" s="427">
        <f>J28+N28</f>
        <v>1086873.57</v>
      </c>
      <c r="P28" s="438">
        <v>798779.87</v>
      </c>
      <c r="Q28" s="182">
        <v>72688.94</v>
      </c>
      <c r="R28" s="41">
        <v>103309.77</v>
      </c>
      <c r="S28" s="40">
        <v>136157.02</v>
      </c>
      <c r="T28" s="43">
        <f>S28+R28+Q28</f>
        <v>312155.73</v>
      </c>
      <c r="U28" s="438">
        <f>P28+T28</f>
        <v>1110935.6</v>
      </c>
      <c r="V28" s="483">
        <v>102.09</v>
      </c>
      <c r="W28" s="44">
        <f>K28/Q28*100</f>
        <v>124.6687460293134</v>
      </c>
      <c r="X28" s="45">
        <f>L28/R28*100</f>
        <v>87.73821682111962</v>
      </c>
      <c r="Y28" s="45">
        <f>M28/S28*100</f>
        <v>66.18445380194132</v>
      </c>
      <c r="Z28" s="45">
        <f>N28/T28*100</f>
        <v>86.93651723131913</v>
      </c>
      <c r="AA28" s="513">
        <f>O28/U28*100</f>
        <v>97.83407517051394</v>
      </c>
      <c r="AB28" s="47">
        <f t="shared" si="1"/>
        <v>-24062.030000000028</v>
      </c>
    </row>
    <row r="29" spans="2:28" ht="12.75">
      <c r="B29" s="35"/>
      <c r="C29" s="183" t="s">
        <v>28</v>
      </c>
      <c r="D29" s="399">
        <f>D30+D31</f>
        <v>1740.638</v>
      </c>
      <c r="E29" s="111">
        <f>E30+E31</f>
        <v>173.7</v>
      </c>
      <c r="F29" s="112">
        <f>F30+F31</f>
        <v>137.56</v>
      </c>
      <c r="G29" s="356">
        <f>G30+G31</f>
        <v>125.35300000000001</v>
      </c>
      <c r="H29" s="357">
        <f>H30+H31</f>
        <v>436.61300000000006</v>
      </c>
      <c r="I29" s="508">
        <f t="shared" si="9"/>
        <v>2177.251</v>
      </c>
      <c r="J29" s="240">
        <f>J30+J31</f>
        <v>279948.12</v>
      </c>
      <c r="K29" s="113">
        <f>K30+K31</f>
        <v>28090.87</v>
      </c>
      <c r="L29" s="112">
        <f>L30+L31</f>
        <v>21957.489999999998</v>
      </c>
      <c r="M29" s="113">
        <f>M30+M31</f>
        <v>20155.510000000002</v>
      </c>
      <c r="N29" s="59">
        <f>N30+N31</f>
        <v>70203.87</v>
      </c>
      <c r="O29" s="389">
        <f>N29+J29</f>
        <v>350151.99</v>
      </c>
      <c r="P29" s="438">
        <f>P30+P31</f>
        <v>270823.43</v>
      </c>
      <c r="Q29" s="184">
        <f>Q30+Q31</f>
        <v>22402.54</v>
      </c>
      <c r="R29" s="112">
        <f>R30+R31</f>
        <v>25209.39</v>
      </c>
      <c r="S29" s="113">
        <f>S30+S31</f>
        <v>30429.660000000003</v>
      </c>
      <c r="T29" s="59">
        <f>T30+T31</f>
        <v>78041.59</v>
      </c>
      <c r="U29" s="438">
        <f>T29+P29</f>
        <v>348865.02</v>
      </c>
      <c r="V29" s="483"/>
      <c r="W29" s="44"/>
      <c r="X29" s="45"/>
      <c r="Y29" s="45"/>
      <c r="Z29" s="115"/>
      <c r="AA29" s="46"/>
      <c r="AB29" s="65">
        <f t="shared" si="1"/>
        <v>1286.969999999972</v>
      </c>
    </row>
    <row r="30" spans="2:28" ht="12.75">
      <c r="B30" s="35"/>
      <c r="C30" s="183" t="s">
        <v>36</v>
      </c>
      <c r="D30" s="396">
        <v>1064.25</v>
      </c>
      <c r="E30" s="83">
        <v>124.65</v>
      </c>
      <c r="F30" s="80">
        <v>100.95</v>
      </c>
      <c r="G30" s="185">
        <v>72.11</v>
      </c>
      <c r="H30" s="186">
        <f aca="true" t="shared" si="10" ref="H30:H38">G30+F30+E30</f>
        <v>297.71000000000004</v>
      </c>
      <c r="I30" s="518">
        <f t="shared" si="9"/>
        <v>1361.96</v>
      </c>
      <c r="J30" s="187">
        <v>171120.75</v>
      </c>
      <c r="K30" s="81">
        <v>20204.12</v>
      </c>
      <c r="L30" s="80">
        <v>16070.97</v>
      </c>
      <c r="M30" s="81">
        <v>11594.57</v>
      </c>
      <c r="N30" s="82">
        <f>M30+L30+K30</f>
        <v>47869.66</v>
      </c>
      <c r="O30" s="417">
        <f>J30+N30</f>
        <v>218990.41</v>
      </c>
      <c r="P30" s="446">
        <v>167597.39</v>
      </c>
      <c r="Q30" s="79">
        <v>16076.43</v>
      </c>
      <c r="R30" s="80">
        <v>18500.21</v>
      </c>
      <c r="S30" s="81">
        <v>17504.83</v>
      </c>
      <c r="T30" s="82">
        <f aca="true" t="shared" si="11" ref="T30:T38">S30+R30+Q30</f>
        <v>52081.47</v>
      </c>
      <c r="U30" s="439">
        <f>P30+T30</f>
        <v>219678.86000000002</v>
      </c>
      <c r="V30" s="484"/>
      <c r="W30" s="61"/>
      <c r="X30" s="62"/>
      <c r="Y30" s="62"/>
      <c r="Z30" s="117"/>
      <c r="AA30" s="85"/>
      <c r="AB30" s="116">
        <f t="shared" si="1"/>
        <v>-688.4500000000116</v>
      </c>
    </row>
    <row r="31" spans="2:28" ht="12.75">
      <c r="B31" s="35"/>
      <c r="C31" s="183" t="s">
        <v>37</v>
      </c>
      <c r="D31" s="406">
        <v>676.388</v>
      </c>
      <c r="E31" s="591">
        <v>49.05</v>
      </c>
      <c r="F31" s="592">
        <v>36.61</v>
      </c>
      <c r="G31" s="185">
        <v>53.243</v>
      </c>
      <c r="H31" s="218">
        <f t="shared" si="10"/>
        <v>138.90300000000002</v>
      </c>
      <c r="I31" s="519">
        <f t="shared" si="9"/>
        <v>815.291</v>
      </c>
      <c r="J31" s="187">
        <v>108827.37</v>
      </c>
      <c r="K31" s="81">
        <v>7886.75</v>
      </c>
      <c r="L31" s="80">
        <v>5886.52</v>
      </c>
      <c r="M31" s="81">
        <v>8560.94</v>
      </c>
      <c r="N31" s="82">
        <f>M31+L31+K31</f>
        <v>22334.21</v>
      </c>
      <c r="O31" s="417">
        <f>N31+J31</f>
        <v>131161.58</v>
      </c>
      <c r="P31" s="446">
        <v>103226.04</v>
      </c>
      <c r="Q31" s="78">
        <v>6326.11</v>
      </c>
      <c r="R31" s="80">
        <v>6709.18</v>
      </c>
      <c r="S31" s="81">
        <v>12924.83</v>
      </c>
      <c r="T31" s="82">
        <f t="shared" si="11"/>
        <v>25960.120000000003</v>
      </c>
      <c r="U31" s="439">
        <f>T31+P31</f>
        <v>129186.16</v>
      </c>
      <c r="V31" s="484"/>
      <c r="W31" s="61"/>
      <c r="X31" s="62"/>
      <c r="Y31" s="61"/>
      <c r="Z31" s="63"/>
      <c r="AA31" s="64"/>
      <c r="AB31" s="116">
        <f t="shared" si="1"/>
        <v>1975.4199999999837</v>
      </c>
    </row>
    <row r="32" spans="2:28" ht="13.5" thickBot="1">
      <c r="B32" s="118"/>
      <c r="C32" s="189" t="s">
        <v>30</v>
      </c>
      <c r="D32" s="400">
        <v>12.51</v>
      </c>
      <c r="E32" s="190">
        <v>1.39</v>
      </c>
      <c r="F32" s="123">
        <v>1.39</v>
      </c>
      <c r="G32" s="126">
        <v>1.36</v>
      </c>
      <c r="H32" s="191">
        <f t="shared" si="10"/>
        <v>4.14</v>
      </c>
      <c r="I32" s="191">
        <f t="shared" si="9"/>
        <v>16.65</v>
      </c>
      <c r="J32" s="192">
        <v>1981.03</v>
      </c>
      <c r="K32" s="122">
        <v>211.86</v>
      </c>
      <c r="L32" s="123">
        <v>179.33</v>
      </c>
      <c r="M32" s="193">
        <v>249.09</v>
      </c>
      <c r="N32" s="194">
        <f>M32+L32+K32</f>
        <v>640.28</v>
      </c>
      <c r="O32" s="422">
        <f>J32+N32</f>
        <v>2621.31</v>
      </c>
      <c r="P32" s="443">
        <v>1981.03</v>
      </c>
      <c r="Q32" s="578">
        <f>K32</f>
        <v>211.86</v>
      </c>
      <c r="R32" s="123">
        <f>L32</f>
        <v>179.33</v>
      </c>
      <c r="S32" s="193">
        <f>M32</f>
        <v>249.09</v>
      </c>
      <c r="T32" s="194">
        <f t="shared" si="11"/>
        <v>640.28</v>
      </c>
      <c r="U32" s="443">
        <f>P32+T32</f>
        <v>2621.31</v>
      </c>
      <c r="V32" s="490"/>
      <c r="W32" s="125"/>
      <c r="X32" s="126"/>
      <c r="Y32" s="125"/>
      <c r="Z32" s="195"/>
      <c r="AA32" s="128"/>
      <c r="AB32" s="386">
        <f t="shared" si="1"/>
        <v>0</v>
      </c>
    </row>
    <row r="33" spans="2:29" ht="12.75">
      <c r="B33" s="48">
        <v>5</v>
      </c>
      <c r="C33" s="129" t="s">
        <v>90</v>
      </c>
      <c r="D33" s="391">
        <f>D34+D35+D38</f>
        <v>1159.258</v>
      </c>
      <c r="E33" s="310">
        <f>E34+E35+E38</f>
        <v>1082.6900000000003</v>
      </c>
      <c r="F33" s="70">
        <f>F34+F35+F38</f>
        <v>1322.68</v>
      </c>
      <c r="G33" s="541">
        <f>G34+G35+G38</f>
        <v>969.603</v>
      </c>
      <c r="H33" s="370">
        <f t="shared" si="10"/>
        <v>3374.973</v>
      </c>
      <c r="I33" s="370">
        <f t="shared" si="9"/>
        <v>4534.231</v>
      </c>
      <c r="J33" s="176">
        <f aca="true" t="shared" si="12" ref="J33:S33">J34+J35+J38</f>
        <v>57870.12</v>
      </c>
      <c r="K33" s="32">
        <f t="shared" si="12"/>
        <v>54032.149999999994</v>
      </c>
      <c r="L33" s="177">
        <f t="shared" si="12"/>
        <v>65959.81</v>
      </c>
      <c r="M33" s="32">
        <f t="shared" si="12"/>
        <v>48355.07</v>
      </c>
      <c r="N33" s="71">
        <f t="shared" si="12"/>
        <v>168347.03000000003</v>
      </c>
      <c r="O33" s="415">
        <f t="shared" si="12"/>
        <v>226217.15</v>
      </c>
      <c r="P33" s="437">
        <f t="shared" si="12"/>
        <v>3156.91</v>
      </c>
      <c r="Q33" s="580">
        <f t="shared" si="12"/>
        <v>39696.479999999996</v>
      </c>
      <c r="R33" s="177">
        <f t="shared" si="12"/>
        <v>19859.39</v>
      </c>
      <c r="S33" s="32">
        <f t="shared" si="12"/>
        <v>28925.489999999998</v>
      </c>
      <c r="T33" s="71">
        <f t="shared" si="11"/>
        <v>88481.35999999999</v>
      </c>
      <c r="U33" s="437">
        <f>T33+P33</f>
        <v>91638.26999999999</v>
      </c>
      <c r="V33" s="485">
        <v>2.72</v>
      </c>
      <c r="W33" s="585">
        <f>Q33/E33</f>
        <v>36.664677793274144</v>
      </c>
      <c r="X33" s="2">
        <f>R33/F33</f>
        <v>15.01450842229413</v>
      </c>
      <c r="Y33" s="178">
        <f>S33/G33</f>
        <v>29.83230249906405</v>
      </c>
      <c r="Z33" s="178">
        <f>T33/H33</f>
        <v>26.216908994531213</v>
      </c>
      <c r="AA33" s="34">
        <f>U33/I33</f>
        <v>20.21032232367517</v>
      </c>
      <c r="AB33" s="30">
        <f t="shared" si="1"/>
        <v>134578.88</v>
      </c>
      <c r="AC33" s="16">
        <f>AB34+AB35+AB38</f>
        <v>134578.88</v>
      </c>
    </row>
    <row r="34" spans="2:28" ht="12.75">
      <c r="B34" s="35"/>
      <c r="C34" s="342" t="s">
        <v>91</v>
      </c>
      <c r="D34" s="569">
        <v>563.97</v>
      </c>
      <c r="E34" s="570">
        <v>563.6</v>
      </c>
      <c r="F34" s="571">
        <v>563.73</v>
      </c>
      <c r="G34" s="537">
        <v>560.89</v>
      </c>
      <c r="H34" s="538">
        <f t="shared" si="10"/>
        <v>1688.2199999999998</v>
      </c>
      <c r="I34" s="538">
        <f t="shared" si="9"/>
        <v>2252.1899999999996</v>
      </c>
      <c r="J34" s="574">
        <v>28153.38</v>
      </c>
      <c r="K34" s="567">
        <v>28134.91</v>
      </c>
      <c r="L34" s="537">
        <v>28141.4</v>
      </c>
      <c r="M34" s="543">
        <v>27999.63</v>
      </c>
      <c r="N34" s="545">
        <f>M34+L34+K34</f>
        <v>84275.94</v>
      </c>
      <c r="O34" s="546">
        <f>N34+J34</f>
        <v>112429.32</v>
      </c>
      <c r="P34" s="577">
        <v>1503.86</v>
      </c>
      <c r="Q34" s="581">
        <v>20688.81</v>
      </c>
      <c r="R34" s="582">
        <v>8451.29</v>
      </c>
      <c r="S34" s="543">
        <v>16744.31</v>
      </c>
      <c r="T34" s="565">
        <f t="shared" si="11"/>
        <v>45884.41</v>
      </c>
      <c r="U34" s="566">
        <f>P34+T34</f>
        <v>47388.270000000004</v>
      </c>
      <c r="V34" s="483">
        <v>1872.07</v>
      </c>
      <c r="W34" s="586">
        <f>K34/Q34*100</f>
        <v>135.9909535637864</v>
      </c>
      <c r="X34" s="44">
        <f>L34/R34*100</f>
        <v>332.98348536140634</v>
      </c>
      <c r="Y34" s="45">
        <f>M34/S34*100</f>
        <v>167.21877461657124</v>
      </c>
      <c r="Z34" s="45">
        <f>N34/T34*100</f>
        <v>183.67009622658327</v>
      </c>
      <c r="AA34" s="513">
        <f>O34/U34*100</f>
        <v>237.2513704340758</v>
      </c>
      <c r="AB34" s="47">
        <f t="shared" si="1"/>
        <v>65041.05</v>
      </c>
    </row>
    <row r="35" spans="2:28" ht="12.75">
      <c r="B35" s="35"/>
      <c r="C35" s="531" t="s">
        <v>28</v>
      </c>
      <c r="D35" s="391">
        <f>D36+D37</f>
        <v>593.898</v>
      </c>
      <c r="E35" s="310">
        <f>E36+E37</f>
        <v>517.7</v>
      </c>
      <c r="F35" s="70">
        <f>F36+F37</f>
        <v>757.5600000000001</v>
      </c>
      <c r="G35" s="70">
        <f>G36+G37</f>
        <v>407.353</v>
      </c>
      <c r="H35" s="521">
        <f t="shared" si="10"/>
        <v>1682.613</v>
      </c>
      <c r="I35" s="540">
        <f t="shared" si="9"/>
        <v>2276.511</v>
      </c>
      <c r="J35" s="176">
        <f aca="true" t="shared" si="13" ref="J35:S35">J36+J37</f>
        <v>29647.36</v>
      </c>
      <c r="K35" s="69">
        <f t="shared" si="13"/>
        <v>25893.46</v>
      </c>
      <c r="L35" s="70">
        <f t="shared" si="13"/>
        <v>37767.44</v>
      </c>
      <c r="M35" s="564">
        <f t="shared" si="13"/>
        <v>20335.02</v>
      </c>
      <c r="N35" s="71">
        <f t="shared" si="13"/>
        <v>83995.92000000001</v>
      </c>
      <c r="O35" s="415">
        <f t="shared" si="13"/>
        <v>113643.28</v>
      </c>
      <c r="P35" s="437">
        <f t="shared" si="13"/>
        <v>1583.67</v>
      </c>
      <c r="Q35" s="72">
        <f t="shared" si="13"/>
        <v>19003.89</v>
      </c>
      <c r="R35" s="70">
        <f t="shared" si="13"/>
        <v>11357.13</v>
      </c>
      <c r="S35" s="69">
        <f t="shared" si="13"/>
        <v>12160.759999999998</v>
      </c>
      <c r="T35" s="71">
        <f t="shared" si="11"/>
        <v>42521.78</v>
      </c>
      <c r="U35" s="437">
        <f>T35+P35</f>
        <v>44105.45</v>
      </c>
      <c r="V35" s="483"/>
      <c r="W35" s="44"/>
      <c r="X35" s="45"/>
      <c r="Y35" s="45"/>
      <c r="Z35" s="115"/>
      <c r="AA35" s="46"/>
      <c r="AB35" s="65">
        <f t="shared" si="1"/>
        <v>69537.83</v>
      </c>
    </row>
    <row r="36" spans="2:28" ht="12.75">
      <c r="B36" s="35"/>
      <c r="C36" s="533" t="s">
        <v>36</v>
      </c>
      <c r="D36" s="572">
        <v>114.65</v>
      </c>
      <c r="E36" s="522">
        <v>124.65</v>
      </c>
      <c r="F36" s="352">
        <v>100.95</v>
      </c>
      <c r="G36" s="352">
        <v>72.11</v>
      </c>
      <c r="H36" s="524">
        <f t="shared" si="10"/>
        <v>297.71000000000004</v>
      </c>
      <c r="I36" s="524">
        <f t="shared" si="9"/>
        <v>412.36</v>
      </c>
      <c r="J36" s="575">
        <v>5723.33</v>
      </c>
      <c r="K36" s="563">
        <v>6222.53</v>
      </c>
      <c r="L36" s="352">
        <v>5039.42</v>
      </c>
      <c r="M36" s="563">
        <v>3599.71</v>
      </c>
      <c r="N36" s="544">
        <f>M36+L36+K36</f>
        <v>14861.66</v>
      </c>
      <c r="O36" s="457">
        <f>N36+J36</f>
        <v>20584.989999999998</v>
      </c>
      <c r="P36" s="470">
        <v>305.72</v>
      </c>
      <c r="Q36" s="583">
        <v>4575.69</v>
      </c>
      <c r="R36" s="584">
        <v>1513.41</v>
      </c>
      <c r="S36" s="563">
        <v>2152.71</v>
      </c>
      <c r="T36" s="544">
        <f t="shared" si="11"/>
        <v>8241.81</v>
      </c>
      <c r="U36" s="470">
        <f>P36+T36</f>
        <v>8547.529999999999</v>
      </c>
      <c r="V36" s="484"/>
      <c r="W36" s="61"/>
      <c r="X36" s="62"/>
      <c r="Y36" s="62"/>
      <c r="Z36" s="117"/>
      <c r="AA36" s="85"/>
      <c r="AB36" s="116">
        <f t="shared" si="1"/>
        <v>12037.46</v>
      </c>
    </row>
    <row r="37" spans="2:28" ht="12.75">
      <c r="B37" s="35"/>
      <c r="C37" s="532" t="s">
        <v>37</v>
      </c>
      <c r="D37" s="573">
        <v>479.248</v>
      </c>
      <c r="E37" s="522">
        <v>393.05</v>
      </c>
      <c r="F37" s="352">
        <v>656.61</v>
      </c>
      <c r="G37" s="539">
        <v>335.243</v>
      </c>
      <c r="H37" s="540">
        <f t="shared" si="10"/>
        <v>1384.903</v>
      </c>
      <c r="I37" s="540">
        <f t="shared" si="9"/>
        <v>1864.151</v>
      </c>
      <c r="J37" s="575">
        <v>23924.03</v>
      </c>
      <c r="K37" s="563">
        <v>19670.93</v>
      </c>
      <c r="L37" s="352">
        <v>32728.02</v>
      </c>
      <c r="M37" s="563">
        <v>16735.31</v>
      </c>
      <c r="N37" s="544">
        <f>M37+L37+K37</f>
        <v>69134.26000000001</v>
      </c>
      <c r="O37" s="457">
        <f>N37+J37</f>
        <v>93058.29000000001</v>
      </c>
      <c r="P37" s="470">
        <v>1277.95</v>
      </c>
      <c r="Q37" s="583">
        <v>14428.2</v>
      </c>
      <c r="R37" s="584">
        <v>9843.72</v>
      </c>
      <c r="S37" s="563">
        <v>10008.05</v>
      </c>
      <c r="T37" s="544">
        <f t="shared" si="11"/>
        <v>34279.97</v>
      </c>
      <c r="U37" s="470">
        <f>T37+P37</f>
        <v>35557.92</v>
      </c>
      <c r="V37" s="484"/>
      <c r="W37" s="61"/>
      <c r="X37" s="62"/>
      <c r="Y37" s="61"/>
      <c r="Z37" s="63"/>
      <c r="AA37" s="64"/>
      <c r="AB37" s="116">
        <f aca="true" t="shared" si="14" ref="AB37:AB53">O37-U37</f>
        <v>57500.37000000001</v>
      </c>
    </row>
    <row r="38" spans="2:28" ht="13.5" thickBot="1">
      <c r="B38" s="118"/>
      <c r="C38" s="189" t="s">
        <v>30</v>
      </c>
      <c r="D38" s="391">
        <v>1.39</v>
      </c>
      <c r="E38" s="310">
        <v>1.39</v>
      </c>
      <c r="F38" s="70">
        <v>1.39</v>
      </c>
      <c r="G38" s="70">
        <v>1.36</v>
      </c>
      <c r="H38" s="521">
        <f t="shared" si="10"/>
        <v>4.14</v>
      </c>
      <c r="I38" s="521">
        <f t="shared" si="9"/>
        <v>5.529999999999999</v>
      </c>
      <c r="J38" s="176">
        <v>69.38</v>
      </c>
      <c r="K38" s="69">
        <v>3.78</v>
      </c>
      <c r="L38" s="70">
        <v>50.97</v>
      </c>
      <c r="M38" s="69">
        <v>20.42</v>
      </c>
      <c r="N38" s="71">
        <f>M38+L38+K38</f>
        <v>75.17</v>
      </c>
      <c r="O38" s="415">
        <f>J38+N38</f>
        <v>144.55</v>
      </c>
      <c r="P38" s="437">
        <v>69.38</v>
      </c>
      <c r="Q38" s="579">
        <f>K38</f>
        <v>3.78</v>
      </c>
      <c r="R38" s="534">
        <f>L38</f>
        <v>50.97</v>
      </c>
      <c r="S38" s="568">
        <f>M38</f>
        <v>20.42</v>
      </c>
      <c r="T38" s="535">
        <f t="shared" si="11"/>
        <v>75.17</v>
      </c>
      <c r="U38" s="536">
        <f>P38+T38</f>
        <v>144.55</v>
      </c>
      <c r="V38" s="490"/>
      <c r="W38" s="125"/>
      <c r="X38" s="126"/>
      <c r="Y38" s="125"/>
      <c r="Z38" s="195"/>
      <c r="AA38" s="128"/>
      <c r="AB38" s="386">
        <f t="shared" si="14"/>
        <v>0</v>
      </c>
    </row>
    <row r="39" spans="2:29" ht="12.75">
      <c r="B39" s="48">
        <v>6</v>
      </c>
      <c r="C39" s="196" t="s">
        <v>38</v>
      </c>
      <c r="D39" s="407">
        <f>D40+D41+D42+D48+D49+D50</f>
        <v>27371.002000000004</v>
      </c>
      <c r="E39" s="197">
        <f>E40+E41+E42+E48+E49+E50</f>
        <v>1129.5559999999998</v>
      </c>
      <c r="F39" s="198">
        <f>F40+F41+F42+F48+F49+F50</f>
        <v>1515.192</v>
      </c>
      <c r="G39" s="198">
        <f>G40+G41+G42+G48+G49+G50</f>
        <v>2105.6990000000005</v>
      </c>
      <c r="H39" s="199">
        <f>H40+H41+H42+H48+H49+H50</f>
        <v>4750.447</v>
      </c>
      <c r="I39" s="371">
        <f t="shared" si="9"/>
        <v>32121.449000000004</v>
      </c>
      <c r="J39" s="250">
        <f>J40+J41+J42+J48+J49+J50</f>
        <v>37586685.02</v>
      </c>
      <c r="K39" s="200">
        <f>K40+K41+K42+K48+K49+K50</f>
        <v>1398737.1700000002</v>
      </c>
      <c r="L39" s="201">
        <f>L40+L41+L42+L48+L49+L50</f>
        <v>1423182.6000000003</v>
      </c>
      <c r="M39" s="202">
        <f>M40+M41+M42+M48+M49+M50</f>
        <v>1617187.41</v>
      </c>
      <c r="N39" s="203">
        <f>N40+N41+N42+N48+N49+N50</f>
        <v>4439107.180000001</v>
      </c>
      <c r="O39" s="428">
        <f>N39+J39</f>
        <v>42025792.2</v>
      </c>
      <c r="P39" s="447">
        <f>P40+P41+P42+P48+P49+P50</f>
        <v>38464078.300000004</v>
      </c>
      <c r="Q39" s="32">
        <f>Q40+Q41+Q42+Q48+Q49+Q50</f>
        <v>1559342.7</v>
      </c>
      <c r="R39" s="177">
        <f>R40+R41+R42+R48+R49+R50</f>
        <v>2429005.59</v>
      </c>
      <c r="S39" s="32">
        <f>S40+S41+S42+S48+S49+S50</f>
        <v>2301373.6899999995</v>
      </c>
      <c r="T39" s="71">
        <f>T40+T41+T42+T48+T49+T50</f>
        <v>6289721.9799999995</v>
      </c>
      <c r="U39" s="437">
        <f>T39+P39</f>
        <v>44753800.28</v>
      </c>
      <c r="V39" s="485">
        <v>1405.29</v>
      </c>
      <c r="W39" s="2">
        <f>Q39/E39</f>
        <v>1380.491715328855</v>
      </c>
      <c r="X39" s="33">
        <f>R39/F39</f>
        <v>1603.1008545451664</v>
      </c>
      <c r="Y39" s="33">
        <f>S39/G39</f>
        <v>1092.9262396952265</v>
      </c>
      <c r="Z39" s="33">
        <f>T39/H39</f>
        <v>1324.0273978427713</v>
      </c>
      <c r="AA39" s="34">
        <f>U39/I39</f>
        <v>1393.2684132649183</v>
      </c>
      <c r="AB39" s="30">
        <f t="shared" si="14"/>
        <v>-2728008.079999998</v>
      </c>
      <c r="AC39" s="2">
        <f>AB40+AB41+AB42+AB48+AB50</f>
        <v>-2728008.0799999977</v>
      </c>
    </row>
    <row r="40" spans="2:28" ht="12.75">
      <c r="B40" s="35"/>
      <c r="C40" s="342" t="s">
        <v>77</v>
      </c>
      <c r="D40" s="408">
        <v>5983.976</v>
      </c>
      <c r="E40" s="204">
        <v>237.582</v>
      </c>
      <c r="F40" s="205">
        <v>243.53</v>
      </c>
      <c r="G40" s="205">
        <v>237.989</v>
      </c>
      <c r="H40" s="206">
        <f>G40+F40+E40</f>
        <v>719.101</v>
      </c>
      <c r="I40" s="509">
        <f t="shared" si="9"/>
        <v>6703.076999999999</v>
      </c>
      <c r="J40" s="181">
        <v>7452773.05</v>
      </c>
      <c r="K40" s="40">
        <v>295896.78</v>
      </c>
      <c r="L40" s="41">
        <v>303304.23</v>
      </c>
      <c r="M40" s="40">
        <v>296403.19</v>
      </c>
      <c r="N40" s="43">
        <f>M40+L40+K40</f>
        <v>895604.2</v>
      </c>
      <c r="O40" s="427">
        <f>J40+N40</f>
        <v>8348377.25</v>
      </c>
      <c r="P40" s="438">
        <v>11946406.62</v>
      </c>
      <c r="Q40" s="40">
        <v>321962.77</v>
      </c>
      <c r="R40" s="41">
        <v>390756.79</v>
      </c>
      <c r="S40" s="40">
        <v>259295.86</v>
      </c>
      <c r="T40" s="43">
        <f>S40+R40+Q40</f>
        <v>972015.4199999999</v>
      </c>
      <c r="U40" s="438">
        <f>P40+T40</f>
        <v>12918422.04</v>
      </c>
      <c r="V40" s="483">
        <v>62.39</v>
      </c>
      <c r="W40" s="44">
        <f aca="true" t="shared" si="15" ref="W40:AA41">K40/Q40*100</f>
        <v>91.90403598527868</v>
      </c>
      <c r="X40" s="45">
        <f t="shared" si="15"/>
        <v>77.61969536089187</v>
      </c>
      <c r="Y40" s="45">
        <f t="shared" si="15"/>
        <v>114.31080696776263</v>
      </c>
      <c r="Z40" s="45">
        <f t="shared" si="15"/>
        <v>92.13888808471783</v>
      </c>
      <c r="AA40" s="513">
        <f t="shared" si="15"/>
        <v>64.62381569630156</v>
      </c>
      <c r="AB40" s="47">
        <f t="shared" si="14"/>
        <v>-4570044.789999999</v>
      </c>
    </row>
    <row r="41" spans="2:28" ht="12.75">
      <c r="B41" s="207"/>
      <c r="C41" s="208" t="s">
        <v>39</v>
      </c>
      <c r="D41" s="409">
        <v>15390.013</v>
      </c>
      <c r="E41" s="204">
        <v>731.04</v>
      </c>
      <c r="F41" s="41">
        <v>1074.38</v>
      </c>
      <c r="G41" s="205">
        <v>1512.05</v>
      </c>
      <c r="H41" s="206">
        <f>G41+F41+E41</f>
        <v>3317.4700000000003</v>
      </c>
      <c r="I41" s="509">
        <f t="shared" si="9"/>
        <v>18707.483</v>
      </c>
      <c r="J41" s="181">
        <v>22726907.44</v>
      </c>
      <c r="K41" s="40">
        <v>872849.05</v>
      </c>
      <c r="L41" s="41">
        <v>872849.05</v>
      </c>
      <c r="M41" s="40">
        <v>872849.05</v>
      </c>
      <c r="N41" s="43">
        <f>M41+L41+K41</f>
        <v>2618547.1500000004</v>
      </c>
      <c r="O41" s="427">
        <f>N41+J41</f>
        <v>25345454.590000004</v>
      </c>
      <c r="P41" s="438">
        <v>18977417.16</v>
      </c>
      <c r="Q41" s="40">
        <v>990679.69</v>
      </c>
      <c r="R41" s="41">
        <v>1723899.66</v>
      </c>
      <c r="S41" s="40">
        <v>1647421.98</v>
      </c>
      <c r="T41" s="43">
        <f>S41+R41+Q41</f>
        <v>4362001.33</v>
      </c>
      <c r="U41" s="438">
        <f>T41+P41</f>
        <v>23339418.490000002</v>
      </c>
      <c r="V41" s="483">
        <v>119.76</v>
      </c>
      <c r="W41" s="44">
        <f t="shared" si="15"/>
        <v>88.10608098769039</v>
      </c>
      <c r="X41" s="179">
        <f t="shared" si="15"/>
        <v>50.632242134092664</v>
      </c>
      <c r="Y41" s="179">
        <f t="shared" si="15"/>
        <v>52.98272455973909</v>
      </c>
      <c r="Z41" s="179">
        <f t="shared" si="15"/>
        <v>60.0308654651419</v>
      </c>
      <c r="AA41" s="513">
        <f t="shared" si="15"/>
        <v>108.59505604588865</v>
      </c>
      <c r="AB41" s="47">
        <f t="shared" si="14"/>
        <v>2006036.1000000015</v>
      </c>
    </row>
    <row r="42" spans="2:29" ht="12.75">
      <c r="B42" s="48"/>
      <c r="C42" s="183" t="s">
        <v>40</v>
      </c>
      <c r="D42" s="410">
        <f>D43+D44+D45+D46+D47</f>
        <v>5700.2029999999995</v>
      </c>
      <c r="E42" s="209">
        <f>E43+E44+E46+E47+E45</f>
        <v>152.282</v>
      </c>
      <c r="F42" s="210">
        <f>F43+F44+F46+F47+F45</f>
        <v>187.462</v>
      </c>
      <c r="G42" s="210">
        <f>G43+G44+G46+G47+G45</f>
        <v>341.73</v>
      </c>
      <c r="H42" s="211">
        <f>H43+H44+H46+H47+H45</f>
        <v>681.474</v>
      </c>
      <c r="I42" s="508">
        <f t="shared" si="9"/>
        <v>6381.677</v>
      </c>
      <c r="J42" s="176">
        <f>J43+J44+J45+J46+J47</f>
        <v>7099447.789999999</v>
      </c>
      <c r="K42" s="212">
        <f>K43+K46+K44+K47+K45</f>
        <v>189658.31</v>
      </c>
      <c r="L42" s="213">
        <f>L43+L46+L44+L47+L45</f>
        <v>233472.90000000002</v>
      </c>
      <c r="M42" s="212">
        <f>M43+M46+M44+M47+M45</f>
        <v>425603.99</v>
      </c>
      <c r="N42" s="71">
        <f>N43+N46+N44+N47+N45</f>
        <v>848735.2</v>
      </c>
      <c r="O42" s="415">
        <f>J42+N42</f>
        <v>7948182.989999999</v>
      </c>
      <c r="P42" s="448">
        <f>P43+P44+P45+P46+P47</f>
        <v>7214615.42</v>
      </c>
      <c r="Q42" s="212">
        <f>Q43+Q46+Q44+Q45+Q47</f>
        <v>206367.21000000002</v>
      </c>
      <c r="R42" s="213">
        <f>R43+R44+R45+R46+R47</f>
        <v>300792.72</v>
      </c>
      <c r="S42" s="212">
        <f>S43+S46+S44+S45+S47</f>
        <v>372324.67000000004</v>
      </c>
      <c r="T42" s="71">
        <f>T43+T46+T44+T45+T47</f>
        <v>879484.6000000001</v>
      </c>
      <c r="U42" s="448">
        <f>P42+T42</f>
        <v>8094100.02</v>
      </c>
      <c r="V42" s="491"/>
      <c r="W42" s="214"/>
      <c r="X42" s="215"/>
      <c r="Y42" s="216"/>
      <c r="Z42" s="217"/>
      <c r="AA42" s="46"/>
      <c r="AB42" s="65">
        <f t="shared" si="14"/>
        <v>-145917.03000000026</v>
      </c>
      <c r="AC42" s="16">
        <f>AB43+AB44+AB45+AB46+AB47</f>
        <v>-145917.0299999998</v>
      </c>
    </row>
    <row r="43" spans="2:28" ht="12.75">
      <c r="B43" s="35"/>
      <c r="C43" s="183" t="s">
        <v>41</v>
      </c>
      <c r="D43" s="412">
        <v>666.375</v>
      </c>
      <c r="E43" s="504">
        <v>4.577</v>
      </c>
      <c r="F43" s="510">
        <v>4.522</v>
      </c>
      <c r="G43" s="343">
        <v>2.11</v>
      </c>
      <c r="H43" s="218">
        <f aca="true" t="shared" si="16" ref="H43:H50">G43+F43+E43</f>
        <v>11.209</v>
      </c>
      <c r="I43" s="519">
        <f t="shared" si="9"/>
        <v>677.584</v>
      </c>
      <c r="J43" s="187">
        <v>829939.35</v>
      </c>
      <c r="K43" s="79">
        <v>5700.79</v>
      </c>
      <c r="L43" s="588">
        <v>5632.29</v>
      </c>
      <c r="M43" s="81">
        <v>2627.88</v>
      </c>
      <c r="N43" s="82">
        <f aca="true" t="shared" si="17" ref="N43:N55">M43+L43+K43</f>
        <v>13960.96</v>
      </c>
      <c r="O43" s="417">
        <f>N43+J43</f>
        <v>843900.3099999999</v>
      </c>
      <c r="P43" s="446">
        <v>1329386.24</v>
      </c>
      <c r="Q43" s="81">
        <v>6202.59</v>
      </c>
      <c r="R43" s="80">
        <v>7255.79</v>
      </c>
      <c r="S43" s="81">
        <v>2298.91</v>
      </c>
      <c r="T43" s="82">
        <f aca="true" t="shared" si="18" ref="T43:T52">S43+R43+Q43</f>
        <v>15757.29</v>
      </c>
      <c r="U43" s="446">
        <f>T43+P43</f>
        <v>1345143.53</v>
      </c>
      <c r="V43" s="486"/>
      <c r="W43" s="219"/>
      <c r="X43" s="62"/>
      <c r="Y43" s="61"/>
      <c r="Z43" s="63"/>
      <c r="AA43" s="220"/>
      <c r="AB43" s="65">
        <f t="shared" si="14"/>
        <v>-501243.2200000001</v>
      </c>
    </row>
    <row r="44" spans="2:28" ht="12.75">
      <c r="B44" s="86"/>
      <c r="C44" s="183" t="s">
        <v>42</v>
      </c>
      <c r="D44" s="413">
        <v>3020.61</v>
      </c>
      <c r="E44" s="503">
        <v>109.95</v>
      </c>
      <c r="F44" s="222">
        <v>128</v>
      </c>
      <c r="G44" s="222">
        <v>262.24</v>
      </c>
      <c r="H44" s="218">
        <f t="shared" si="16"/>
        <v>500.19</v>
      </c>
      <c r="I44" s="519">
        <f t="shared" si="9"/>
        <v>3520.8</v>
      </c>
      <c r="J44" s="466">
        <v>3761988.52</v>
      </c>
      <c r="K44" s="223">
        <v>136936.13</v>
      </c>
      <c r="L44" s="224">
        <v>159416.32</v>
      </c>
      <c r="M44" s="225">
        <v>326604.18</v>
      </c>
      <c r="N44" s="82">
        <f t="shared" si="17"/>
        <v>622956.63</v>
      </c>
      <c r="O44" s="417">
        <f>J44+N44</f>
        <v>4384945.15</v>
      </c>
      <c r="P44" s="446">
        <v>3402948.66</v>
      </c>
      <c r="Q44" s="81">
        <v>149000.37</v>
      </c>
      <c r="R44" s="80">
        <v>205382.79</v>
      </c>
      <c r="S44" s="81">
        <v>285718.03</v>
      </c>
      <c r="T44" s="82">
        <f t="shared" si="18"/>
        <v>640101.1900000001</v>
      </c>
      <c r="U44" s="446">
        <f>P44+T44</f>
        <v>4043049.85</v>
      </c>
      <c r="V44" s="494"/>
      <c r="W44" s="226"/>
      <c r="X44" s="104"/>
      <c r="Y44" s="103"/>
      <c r="Z44" s="105"/>
      <c r="AA44" s="227"/>
      <c r="AB44" s="65">
        <f t="shared" si="14"/>
        <v>341895.3000000003</v>
      </c>
    </row>
    <row r="45" spans="2:28" ht="12.75">
      <c r="B45" s="86"/>
      <c r="C45" s="183" t="s">
        <v>43</v>
      </c>
      <c r="D45" s="413">
        <v>6.24</v>
      </c>
      <c r="E45" s="221"/>
      <c r="F45" s="343"/>
      <c r="G45" s="222"/>
      <c r="H45" s="218">
        <f t="shared" si="16"/>
        <v>0</v>
      </c>
      <c r="I45" s="519">
        <f t="shared" si="9"/>
        <v>6.24</v>
      </c>
      <c r="J45" s="466">
        <v>7771.54</v>
      </c>
      <c r="K45" s="223"/>
      <c r="L45" s="224"/>
      <c r="M45" s="225"/>
      <c r="N45" s="82">
        <f t="shared" si="17"/>
        <v>0</v>
      </c>
      <c r="O45" s="417">
        <f>N45+J45</f>
        <v>7771.54</v>
      </c>
      <c r="P45" s="446">
        <v>29185.92</v>
      </c>
      <c r="Q45" s="81"/>
      <c r="R45" s="80"/>
      <c r="S45" s="81"/>
      <c r="T45" s="82">
        <f t="shared" si="18"/>
        <v>0</v>
      </c>
      <c r="U45" s="446">
        <f>T45+P45</f>
        <v>29185.92</v>
      </c>
      <c r="V45" s="494"/>
      <c r="W45" s="226"/>
      <c r="X45" s="104"/>
      <c r="Y45" s="103"/>
      <c r="Z45" s="105"/>
      <c r="AA45" s="227"/>
      <c r="AB45" s="65">
        <f t="shared" si="14"/>
        <v>-21414.379999999997</v>
      </c>
    </row>
    <row r="46" spans="2:28" ht="12.75">
      <c r="B46" s="86"/>
      <c r="C46" s="183" t="s">
        <v>44</v>
      </c>
      <c r="D46" s="413">
        <v>96.738</v>
      </c>
      <c r="E46" s="221">
        <v>2.605</v>
      </c>
      <c r="F46" s="505">
        <v>2.66</v>
      </c>
      <c r="G46" s="590">
        <v>2.44</v>
      </c>
      <c r="H46" s="218">
        <f t="shared" si="16"/>
        <v>7.705</v>
      </c>
      <c r="I46" s="519">
        <f t="shared" si="9"/>
        <v>104.443</v>
      </c>
      <c r="J46" s="466">
        <v>120659.06</v>
      </c>
      <c r="K46" s="223">
        <v>3244.17</v>
      </c>
      <c r="L46" s="589">
        <v>3312.68</v>
      </c>
      <c r="M46" s="225">
        <v>3038.66</v>
      </c>
      <c r="N46" s="82">
        <f t="shared" si="17"/>
        <v>9595.51</v>
      </c>
      <c r="O46" s="421">
        <f>J46+N46</f>
        <v>130254.56999999999</v>
      </c>
      <c r="P46" s="469">
        <v>228251.58</v>
      </c>
      <c r="Q46" s="83">
        <v>3530.2</v>
      </c>
      <c r="R46" s="80">
        <v>4268.11</v>
      </c>
      <c r="S46" s="81">
        <v>2658.45</v>
      </c>
      <c r="T46" s="116">
        <f t="shared" si="18"/>
        <v>10456.759999999998</v>
      </c>
      <c r="U46" s="446">
        <f>T46+P46</f>
        <v>238708.34</v>
      </c>
      <c r="V46" s="494"/>
      <c r="W46" s="226"/>
      <c r="X46" s="104"/>
      <c r="Y46" s="103"/>
      <c r="Z46" s="105"/>
      <c r="AA46" s="227"/>
      <c r="AB46" s="65">
        <f t="shared" si="14"/>
        <v>-108453.77</v>
      </c>
    </row>
    <row r="47" spans="2:28" ht="12.75">
      <c r="B47" s="86"/>
      <c r="C47" s="183" t="s">
        <v>45</v>
      </c>
      <c r="D47" s="413">
        <v>1910.24</v>
      </c>
      <c r="E47" s="503">
        <v>35.15</v>
      </c>
      <c r="F47" s="505">
        <v>52.28</v>
      </c>
      <c r="G47" s="228">
        <v>74.94</v>
      </c>
      <c r="H47" s="218">
        <f t="shared" si="16"/>
        <v>162.37</v>
      </c>
      <c r="I47" s="519">
        <f t="shared" si="9"/>
        <v>2072.61</v>
      </c>
      <c r="J47" s="466">
        <v>2379089.32</v>
      </c>
      <c r="K47" s="223">
        <v>43777.22</v>
      </c>
      <c r="L47" s="224">
        <v>65111.61</v>
      </c>
      <c r="M47" s="225">
        <v>93333.27</v>
      </c>
      <c r="N47" s="82">
        <f t="shared" si="17"/>
        <v>202222.1</v>
      </c>
      <c r="O47" s="457">
        <f>N47+J47</f>
        <v>2581311.42</v>
      </c>
      <c r="P47" s="470">
        <v>2224843.02</v>
      </c>
      <c r="Q47" s="229">
        <v>47634.05</v>
      </c>
      <c r="R47" s="230">
        <v>83886.03</v>
      </c>
      <c r="S47" s="229">
        <v>81649.28</v>
      </c>
      <c r="T47" s="82">
        <f t="shared" si="18"/>
        <v>213169.36</v>
      </c>
      <c r="U47" s="449">
        <f>P47+T47</f>
        <v>2438012.38</v>
      </c>
      <c r="V47" s="488"/>
      <c r="W47" s="226"/>
      <c r="X47" s="104"/>
      <c r="Y47" s="103"/>
      <c r="Z47" s="105"/>
      <c r="AA47" s="227"/>
      <c r="AB47" s="65">
        <f t="shared" si="14"/>
        <v>143299.04000000004</v>
      </c>
    </row>
    <row r="48" spans="2:28" ht="12.75">
      <c r="B48" s="86"/>
      <c r="C48" s="231" t="s">
        <v>46</v>
      </c>
      <c r="D48" s="410">
        <v>27.043</v>
      </c>
      <c r="E48" s="232">
        <v>3.802</v>
      </c>
      <c r="F48" s="233">
        <v>2.61</v>
      </c>
      <c r="G48" s="233">
        <v>3.92</v>
      </c>
      <c r="H48" s="234">
        <f t="shared" si="16"/>
        <v>10.331999999999999</v>
      </c>
      <c r="I48" s="508">
        <f t="shared" si="9"/>
        <v>37.375</v>
      </c>
      <c r="J48" s="235">
        <v>46397.27</v>
      </c>
      <c r="K48" s="102">
        <v>17723.78</v>
      </c>
      <c r="L48" s="97">
        <v>3603.08</v>
      </c>
      <c r="M48" s="100">
        <v>6284.15</v>
      </c>
      <c r="N48" s="65">
        <f t="shared" si="17"/>
        <v>27611.01</v>
      </c>
      <c r="O48" s="415">
        <f>J48+N48</f>
        <v>74008.28</v>
      </c>
      <c r="P48" s="437">
        <v>46397.27</v>
      </c>
      <c r="Q48" s="236">
        <f aca="true" t="shared" si="19" ref="Q48:S49">K48</f>
        <v>17723.78</v>
      </c>
      <c r="R48" s="97">
        <f t="shared" si="19"/>
        <v>3603.08</v>
      </c>
      <c r="S48" s="102">
        <f t="shared" si="19"/>
        <v>6284.15</v>
      </c>
      <c r="T48" s="65">
        <f t="shared" si="18"/>
        <v>27611.01</v>
      </c>
      <c r="U48" s="442">
        <f>T48+P48</f>
        <v>74008.28</v>
      </c>
      <c r="V48" s="489"/>
      <c r="W48" s="103"/>
      <c r="X48" s="104"/>
      <c r="Y48" s="103"/>
      <c r="Z48" s="105"/>
      <c r="AA48" s="106"/>
      <c r="AB48" s="65">
        <f t="shared" si="14"/>
        <v>0</v>
      </c>
    </row>
    <row r="49" spans="2:28" ht="12.75">
      <c r="B49" s="207"/>
      <c r="C49" s="183" t="s">
        <v>47</v>
      </c>
      <c r="D49" s="411">
        <v>254.117</v>
      </c>
      <c r="E49" s="237">
        <v>4.85</v>
      </c>
      <c r="F49" s="238">
        <v>7.21</v>
      </c>
      <c r="G49" s="238">
        <v>10.01</v>
      </c>
      <c r="H49" s="239">
        <f t="shared" si="16"/>
        <v>22.07</v>
      </c>
      <c r="I49" s="508">
        <f t="shared" si="9"/>
        <v>276.187</v>
      </c>
      <c r="J49" s="240">
        <v>261159.47</v>
      </c>
      <c r="K49" s="56">
        <v>22609.25</v>
      </c>
      <c r="L49" s="57">
        <v>9953.34</v>
      </c>
      <c r="M49" s="58">
        <v>16047.03</v>
      </c>
      <c r="N49" s="82">
        <f t="shared" si="17"/>
        <v>48609.62</v>
      </c>
      <c r="O49" s="417">
        <f>N49+J49</f>
        <v>309769.09</v>
      </c>
      <c r="P49" s="439">
        <v>261159.47</v>
      </c>
      <c r="Q49" s="58">
        <f t="shared" si="19"/>
        <v>22609.25</v>
      </c>
      <c r="R49" s="57">
        <f t="shared" si="19"/>
        <v>9953.34</v>
      </c>
      <c r="S49" s="56">
        <f t="shared" si="19"/>
        <v>16047.03</v>
      </c>
      <c r="T49" s="241">
        <f t="shared" si="18"/>
        <v>48609.62</v>
      </c>
      <c r="U49" s="439">
        <f>P49+T49</f>
        <v>309769.09</v>
      </c>
      <c r="V49" s="484"/>
      <c r="W49" s="61"/>
      <c r="X49" s="62"/>
      <c r="Y49" s="61"/>
      <c r="Z49" s="63"/>
      <c r="AA49" s="85"/>
      <c r="AB49" s="65">
        <f t="shared" si="14"/>
        <v>0</v>
      </c>
    </row>
    <row r="50" spans="2:28" ht="13.5" thickBot="1">
      <c r="B50" s="48"/>
      <c r="C50" s="242" t="s">
        <v>48</v>
      </c>
      <c r="D50" s="542">
        <v>15.65</v>
      </c>
      <c r="E50" s="243"/>
      <c r="F50" s="244"/>
      <c r="G50" s="245"/>
      <c r="H50" s="246">
        <f t="shared" si="16"/>
        <v>0</v>
      </c>
      <c r="I50" s="246">
        <f t="shared" si="9"/>
        <v>15.65</v>
      </c>
      <c r="J50" s="176">
        <v>0</v>
      </c>
      <c r="K50" s="69"/>
      <c r="L50" s="70"/>
      <c r="M50" s="72"/>
      <c r="N50" s="247">
        <f t="shared" si="17"/>
        <v>0</v>
      </c>
      <c r="O50" s="418">
        <f>J50+N50</f>
        <v>0</v>
      </c>
      <c r="P50" s="437">
        <v>18082.36</v>
      </c>
      <c r="Q50" s="72"/>
      <c r="R50" s="123"/>
      <c r="S50" s="69"/>
      <c r="T50" s="82">
        <f t="shared" si="18"/>
        <v>0</v>
      </c>
      <c r="U50" s="437">
        <f>T50+P50</f>
        <v>18082.36</v>
      </c>
      <c r="V50" s="485"/>
      <c r="W50" s="95"/>
      <c r="X50" s="74"/>
      <c r="Y50" s="95"/>
      <c r="Z50" s="75"/>
      <c r="AA50" s="76"/>
      <c r="AB50" s="65">
        <f t="shared" si="14"/>
        <v>-18082.36</v>
      </c>
    </row>
    <row r="51" spans="2:29" ht="12.75">
      <c r="B51" s="22">
        <v>6</v>
      </c>
      <c r="C51" s="107" t="s">
        <v>49</v>
      </c>
      <c r="D51" s="107"/>
      <c r="E51" s="21"/>
      <c r="F51" s="248"/>
      <c r="G51" s="248"/>
      <c r="H51" s="249"/>
      <c r="I51" s="249"/>
      <c r="J51" s="250">
        <f>J52+J53</f>
        <v>-11334.87</v>
      </c>
      <c r="K51" s="28">
        <f>K52+K53</f>
        <v>0</v>
      </c>
      <c r="L51" s="25">
        <f>L52+L53</f>
        <v>0</v>
      </c>
      <c r="M51" s="28">
        <f>M52+M53</f>
        <v>0</v>
      </c>
      <c r="N51" s="251">
        <f t="shared" si="17"/>
        <v>0</v>
      </c>
      <c r="O51" s="429">
        <f>N51+J51</f>
        <v>-11334.87</v>
      </c>
      <c r="P51" s="447">
        <f>P52</f>
        <v>2557.59</v>
      </c>
      <c r="Q51" s="252">
        <f>Q52+Q53</f>
        <v>223.14</v>
      </c>
      <c r="R51" s="25">
        <f>R52+R53</f>
        <v>15061.58</v>
      </c>
      <c r="S51" s="28">
        <f>S52+S53</f>
        <v>801.75</v>
      </c>
      <c r="T51" s="253">
        <f t="shared" si="18"/>
        <v>16086.47</v>
      </c>
      <c r="U51" s="447">
        <f>T51+P51</f>
        <v>18644.059999999998</v>
      </c>
      <c r="V51" s="482"/>
      <c r="W51" s="108"/>
      <c r="X51" s="33"/>
      <c r="Y51" s="33"/>
      <c r="Z51" s="33"/>
      <c r="AA51" s="34"/>
      <c r="AB51" s="30">
        <f t="shared" si="14"/>
        <v>-29978.93</v>
      </c>
      <c r="AC51" s="16">
        <f>AB52+AB53</f>
        <v>-29978.93</v>
      </c>
    </row>
    <row r="52" spans="2:28" ht="12.75">
      <c r="B52" s="48"/>
      <c r="C52" s="36" t="s">
        <v>50</v>
      </c>
      <c r="D52" s="36"/>
      <c r="E52" s="144"/>
      <c r="F52" s="145"/>
      <c r="G52" s="145"/>
      <c r="H52" s="254">
        <f>(G52+F52+E52)/3</f>
        <v>0</v>
      </c>
      <c r="I52" s="372"/>
      <c r="J52" s="181">
        <v>-11334.87</v>
      </c>
      <c r="K52" s="146"/>
      <c r="L52" s="145"/>
      <c r="M52" s="146"/>
      <c r="N52" s="255">
        <f t="shared" si="17"/>
        <v>0</v>
      </c>
      <c r="O52" s="430">
        <f>J52+N52</f>
        <v>-11334.87</v>
      </c>
      <c r="P52" s="438">
        <v>2557.59</v>
      </c>
      <c r="Q52" s="146">
        <v>223.14</v>
      </c>
      <c r="R52" s="145">
        <v>15061.58</v>
      </c>
      <c r="S52" s="256">
        <v>801.75</v>
      </c>
      <c r="T52" s="43">
        <f t="shared" si="18"/>
        <v>16086.47</v>
      </c>
      <c r="U52" s="438">
        <f>P52+T52</f>
        <v>18644.059999999998</v>
      </c>
      <c r="V52" s="483"/>
      <c r="W52" s="257"/>
      <c r="X52" s="258"/>
      <c r="Y52" s="258"/>
      <c r="Z52" s="258"/>
      <c r="AA52" s="513"/>
      <c r="AB52" s="47">
        <f t="shared" si="14"/>
        <v>-29978.93</v>
      </c>
    </row>
    <row r="53" spans="2:28" ht="13.5" thickBot="1">
      <c r="B53" s="259"/>
      <c r="C53" s="119" t="s">
        <v>51</v>
      </c>
      <c r="D53" s="119"/>
      <c r="E53" s="190"/>
      <c r="F53" s="126"/>
      <c r="G53" s="126"/>
      <c r="H53" s="191"/>
      <c r="I53" s="191"/>
      <c r="J53" s="192"/>
      <c r="K53" s="122"/>
      <c r="L53" s="126"/>
      <c r="M53" s="125"/>
      <c r="N53" s="260">
        <f t="shared" si="17"/>
        <v>0</v>
      </c>
      <c r="O53" s="431"/>
      <c r="P53" s="443"/>
      <c r="Q53" s="125"/>
      <c r="R53" s="126"/>
      <c r="S53" s="261"/>
      <c r="T53" s="262"/>
      <c r="U53" s="471"/>
      <c r="V53" s="495"/>
      <c r="W53" s="125"/>
      <c r="X53" s="126"/>
      <c r="Y53" s="125"/>
      <c r="Z53" s="195"/>
      <c r="AA53" s="128"/>
      <c r="AB53" s="65">
        <f t="shared" si="14"/>
        <v>0</v>
      </c>
    </row>
    <row r="54" spans="2:28" ht="3" customHeight="1" thickBot="1">
      <c r="B54" s="22"/>
      <c r="C54" s="263" t="s">
        <v>52</v>
      </c>
      <c r="D54" s="361"/>
      <c r="E54" s="264"/>
      <c r="F54" s="265"/>
      <c r="G54" s="265"/>
      <c r="H54" s="250"/>
      <c r="I54" s="250"/>
      <c r="J54" s="250"/>
      <c r="K54" s="266">
        <f>K55+K56+K59</f>
        <v>2850803.25</v>
      </c>
      <c r="L54" s="267">
        <f>L55+L56+L59</f>
        <v>2531465.55</v>
      </c>
      <c r="M54" s="268">
        <f>M55+M56+M59</f>
        <v>2501429.3</v>
      </c>
      <c r="N54" s="27">
        <f t="shared" si="17"/>
        <v>7883698.1</v>
      </c>
      <c r="O54" s="250"/>
      <c r="P54" s="450"/>
      <c r="Q54" s="269">
        <f>Q55+Q56+Q59</f>
        <v>2409653</v>
      </c>
      <c r="R54" s="270">
        <f>R55+R56+R59</f>
        <v>3432361.3</v>
      </c>
      <c r="S54" s="269">
        <f>S55+S56+S59</f>
        <v>3392924.03</v>
      </c>
      <c r="T54" s="27">
        <f aca="true" t="shared" si="20" ref="T54:T62">S54+R54+Q54</f>
        <v>9234938.33</v>
      </c>
      <c r="U54" s="472"/>
      <c r="V54" s="496"/>
      <c r="W54" s="271"/>
      <c r="X54" s="265"/>
      <c r="Y54" s="271"/>
      <c r="Z54" s="272"/>
      <c r="AA54" s="273"/>
      <c r="AB54" s="27">
        <f aca="true" t="shared" si="21" ref="AB54:AB59">N54-T54</f>
        <v>-1351240.2300000004</v>
      </c>
    </row>
    <row r="55" spans="2:28" ht="13.5" hidden="1" thickBot="1">
      <c r="B55" s="274"/>
      <c r="C55" s="275" t="s">
        <v>53</v>
      </c>
      <c r="D55" s="362"/>
      <c r="E55" s="276"/>
      <c r="F55" s="277"/>
      <c r="G55" s="277"/>
      <c r="H55" s="176"/>
      <c r="I55" s="176"/>
      <c r="J55" s="176"/>
      <c r="K55" s="278">
        <f>K6+K17+K28+K40+K41+K52+K7</f>
        <v>2190526.51</v>
      </c>
      <c r="L55" s="279">
        <f>L6+L17+L28+L40+L41+L52</f>
        <v>2114034.95</v>
      </c>
      <c r="M55" s="280">
        <f>M6+M17+M28+M40+M41+M52</f>
        <v>2092403.5</v>
      </c>
      <c r="N55" s="281">
        <f t="shared" si="17"/>
        <v>6396964.96</v>
      </c>
      <c r="O55" s="414"/>
      <c r="P55" s="451"/>
      <c r="Q55" s="280">
        <f>Q6+Q17+Q28+Q40+Q41+Q52</f>
        <v>2066554.0699999998</v>
      </c>
      <c r="R55" s="282">
        <f>R6+R17+R28+R40+R41+R52</f>
        <v>3058972.92</v>
      </c>
      <c r="S55" s="283">
        <f>S6+S17+S28+S40+S41+S52</f>
        <v>2968881.92</v>
      </c>
      <c r="T55" s="281">
        <f t="shared" si="20"/>
        <v>8094408.91</v>
      </c>
      <c r="U55" s="454"/>
      <c r="V55" s="497"/>
      <c r="W55" s="285"/>
      <c r="X55" s="284"/>
      <c r="Y55" s="285"/>
      <c r="Z55" s="286"/>
      <c r="AA55" s="60"/>
      <c r="AB55" s="55">
        <f t="shared" si="21"/>
        <v>-1697443.9500000002</v>
      </c>
    </row>
    <row r="56" spans="2:28" ht="13.5" hidden="1" thickBot="1">
      <c r="B56" s="274"/>
      <c r="C56" s="287" t="s">
        <v>28</v>
      </c>
      <c r="D56" s="362"/>
      <c r="E56" s="276"/>
      <c r="F56" s="277"/>
      <c r="G56" s="277"/>
      <c r="H56" s="176"/>
      <c r="I56" s="176"/>
      <c r="J56" s="176"/>
      <c r="K56" s="288">
        <f>K57+K58</f>
        <v>599758.0700000001</v>
      </c>
      <c r="L56" s="289">
        <f>L57+L58</f>
        <v>403821.97</v>
      </c>
      <c r="M56" s="290">
        <f>M57+M58</f>
        <v>391727.9</v>
      </c>
      <c r="N56" s="55">
        <f>N57+N58</f>
        <v>1395307.94</v>
      </c>
      <c r="O56" s="176"/>
      <c r="P56" s="451"/>
      <c r="Q56" s="290">
        <f>Q57+Q58</f>
        <v>305691.31</v>
      </c>
      <c r="R56" s="291">
        <f>R57+R58</f>
        <v>359779.75</v>
      </c>
      <c r="S56" s="292">
        <f>S57+S58</f>
        <v>406744.20999999996</v>
      </c>
      <c r="T56" s="55">
        <f t="shared" si="20"/>
        <v>1072215.27</v>
      </c>
      <c r="U56" s="473"/>
      <c r="V56" s="498"/>
      <c r="W56" s="293"/>
      <c r="X56" s="277"/>
      <c r="Y56" s="293"/>
      <c r="Z56" s="294"/>
      <c r="AA56" s="295"/>
      <c r="AB56" s="55">
        <f t="shared" si="21"/>
        <v>323092.6699999999</v>
      </c>
    </row>
    <row r="57" spans="2:28" ht="13.5" hidden="1" thickBot="1">
      <c r="B57" s="274"/>
      <c r="C57" s="287" t="s">
        <v>36</v>
      </c>
      <c r="D57" s="362"/>
      <c r="E57" s="276"/>
      <c r="F57" s="277"/>
      <c r="G57" s="277"/>
      <c r="H57" s="176"/>
      <c r="I57" s="176"/>
      <c r="J57" s="176"/>
      <c r="K57" s="288">
        <f>K43+K30+K19+K10+K11+K44</f>
        <v>231244.46000000002</v>
      </c>
      <c r="L57" s="292">
        <f>L43+L30+L19+L10</f>
        <v>95273.86</v>
      </c>
      <c r="M57" s="290">
        <f>M43+M30+M19+M10</f>
        <v>87258.19</v>
      </c>
      <c r="N57" s="55">
        <f>M57+L57+K57</f>
        <v>413776.51</v>
      </c>
      <c r="O57" s="176"/>
      <c r="P57" s="451"/>
      <c r="Q57" s="291">
        <f>Q43+Q30+Q19+Q10</f>
        <v>77337.42</v>
      </c>
      <c r="R57" s="291">
        <f>R43+R30+R19+R10</f>
        <v>100025.84</v>
      </c>
      <c r="S57" s="291">
        <f>S43+S30+S19+S10</f>
        <v>102761.13</v>
      </c>
      <c r="T57" s="55">
        <f t="shared" si="20"/>
        <v>280124.39</v>
      </c>
      <c r="U57" s="454"/>
      <c r="V57" s="497"/>
      <c r="W57" s="285"/>
      <c r="X57" s="284"/>
      <c r="Y57" s="285"/>
      <c r="Z57" s="296"/>
      <c r="AA57" s="60"/>
      <c r="AB57" s="55">
        <f t="shared" si="21"/>
        <v>133652.12</v>
      </c>
    </row>
    <row r="58" spans="2:28" ht="13.5" hidden="1" thickBot="1">
      <c r="B58" s="274"/>
      <c r="C58" s="287" t="s">
        <v>37</v>
      </c>
      <c r="D58" s="362"/>
      <c r="E58" s="276"/>
      <c r="F58" s="277"/>
      <c r="G58" s="277"/>
      <c r="H58" s="176"/>
      <c r="I58" s="176"/>
      <c r="J58" s="176"/>
      <c r="K58" s="288">
        <f>K53+K46+K31+K20+K12+K13+K47</f>
        <v>368513.61</v>
      </c>
      <c r="L58" s="292">
        <f>L53+L46+L31+L20+L12</f>
        <v>308548.11</v>
      </c>
      <c r="M58" s="290">
        <f>M53+M46+M31+M20+M12</f>
        <v>304469.71</v>
      </c>
      <c r="N58" s="55">
        <f>M58+L58+K58</f>
        <v>981531.43</v>
      </c>
      <c r="O58" s="176"/>
      <c r="P58" s="451"/>
      <c r="Q58" s="291">
        <f>Q53+Q46+Q31+Q20+Q12</f>
        <v>228353.89</v>
      </c>
      <c r="R58" s="291">
        <f>R53+R46+R31+R20+R12</f>
        <v>259753.91</v>
      </c>
      <c r="S58" s="291">
        <f>S53+S46+S31+S20+S12</f>
        <v>303983.07999999996</v>
      </c>
      <c r="T58" s="55">
        <f t="shared" si="20"/>
        <v>792090.88</v>
      </c>
      <c r="U58" s="454"/>
      <c r="V58" s="497"/>
      <c r="W58" s="285"/>
      <c r="X58" s="284"/>
      <c r="Y58" s="285"/>
      <c r="Z58" s="296"/>
      <c r="AA58" s="60"/>
      <c r="AB58" s="55">
        <f t="shared" si="21"/>
        <v>189440.55000000005</v>
      </c>
    </row>
    <row r="59" spans="2:28" ht="13.5" hidden="1" thickBot="1">
      <c r="B59" s="297"/>
      <c r="C59" s="298" t="s">
        <v>30</v>
      </c>
      <c r="D59" s="363"/>
      <c r="E59" s="299"/>
      <c r="F59" s="300"/>
      <c r="G59" s="300"/>
      <c r="H59" s="192"/>
      <c r="I59" s="192"/>
      <c r="J59" s="192"/>
      <c r="K59" s="301">
        <f>K48+K32+K21+K14+K15+K49</f>
        <v>60518.670000000006</v>
      </c>
      <c r="L59" s="302">
        <f>L48+L32+L21+L14</f>
        <v>13608.63</v>
      </c>
      <c r="M59" s="303">
        <f>M48+M32+M21+M14</f>
        <v>17297.9</v>
      </c>
      <c r="N59" s="121">
        <f>M59+L59+K59</f>
        <v>91425.20000000001</v>
      </c>
      <c r="O59" s="192"/>
      <c r="P59" s="452"/>
      <c r="Q59" s="304">
        <f>Q48+Q32+Q21+Q14</f>
        <v>37407.62</v>
      </c>
      <c r="R59" s="305">
        <f>R48+R32+R21+R14</f>
        <v>13608.63</v>
      </c>
      <c r="S59" s="304">
        <f>S48+S32+S21+S14</f>
        <v>17297.9</v>
      </c>
      <c r="T59" s="306">
        <f t="shared" si="20"/>
        <v>68314.15</v>
      </c>
      <c r="U59" s="474"/>
      <c r="V59" s="495"/>
      <c r="W59" s="307"/>
      <c r="X59" s="300"/>
      <c r="Y59" s="307"/>
      <c r="Z59" s="308"/>
      <c r="AA59" s="309"/>
      <c r="AB59" s="306">
        <f t="shared" si="21"/>
        <v>23111.050000000017</v>
      </c>
    </row>
    <row r="60" spans="2:28" ht="13.5" customHeight="1">
      <c r="B60" s="48">
        <v>7</v>
      </c>
      <c r="C60" s="231" t="s">
        <v>54</v>
      </c>
      <c r="D60" s="364"/>
      <c r="E60" s="69"/>
      <c r="F60" s="74"/>
      <c r="G60" s="74"/>
      <c r="H60" s="69"/>
      <c r="I60" s="69"/>
      <c r="J60" s="20"/>
      <c r="K60" s="310"/>
      <c r="L60" s="74"/>
      <c r="M60" s="311"/>
      <c r="N60" s="459">
        <f>SUM(K60:M60)</f>
        <v>0</v>
      </c>
      <c r="O60" s="432">
        <f>N60+J60</f>
        <v>0</v>
      </c>
      <c r="P60" s="437">
        <v>20850</v>
      </c>
      <c r="Q60" s="310"/>
      <c r="R60" s="70"/>
      <c r="S60" s="312"/>
      <c r="T60" s="32">
        <f t="shared" si="20"/>
        <v>0</v>
      </c>
      <c r="U60" s="437">
        <f>T60+P60</f>
        <v>20850</v>
      </c>
      <c r="V60" s="485"/>
      <c r="X60" s="74"/>
      <c r="Z60" s="75"/>
      <c r="AA60" s="313"/>
      <c r="AB60" s="65">
        <f aca="true" t="shared" si="22" ref="AB60:AB89">O60-U60</f>
        <v>-20850</v>
      </c>
    </row>
    <row r="61" spans="2:29" ht="13.5" customHeight="1">
      <c r="B61" s="35">
        <v>8</v>
      </c>
      <c r="C61" s="183" t="s">
        <v>55</v>
      </c>
      <c r="D61" s="365"/>
      <c r="E61" s="56"/>
      <c r="F61" s="62"/>
      <c r="G61" s="62"/>
      <c r="H61" s="56"/>
      <c r="I61" s="56"/>
      <c r="J61" s="314"/>
      <c r="K61" s="110"/>
      <c r="L61" s="41"/>
      <c r="M61" s="315"/>
      <c r="N61" s="460">
        <f aca="true" t="shared" si="23" ref="N61:N66">M61+L61+K61</f>
        <v>0</v>
      </c>
      <c r="O61" s="433">
        <f>J61+N61</f>
        <v>0</v>
      </c>
      <c r="P61" s="438">
        <v>0</v>
      </c>
      <c r="Q61" s="110"/>
      <c r="R61" s="41"/>
      <c r="S61" s="316"/>
      <c r="T61" s="317">
        <f t="shared" si="20"/>
        <v>0</v>
      </c>
      <c r="U61" s="438">
        <f>P61+T61</f>
        <v>0</v>
      </c>
      <c r="V61" s="483"/>
      <c r="W61" s="318"/>
      <c r="X61" s="179"/>
      <c r="Y61" s="318"/>
      <c r="Z61" s="319"/>
      <c r="AA61" s="320"/>
      <c r="AB61" s="65">
        <f t="shared" si="22"/>
        <v>0</v>
      </c>
      <c r="AC61" s="16"/>
    </row>
    <row r="62" spans="2:29" ht="15" customHeight="1">
      <c r="B62" s="35">
        <v>9</v>
      </c>
      <c r="C62" s="183" t="s">
        <v>56</v>
      </c>
      <c r="D62" s="365"/>
      <c r="E62" s="56"/>
      <c r="F62" s="62"/>
      <c r="G62" s="62"/>
      <c r="H62" s="56"/>
      <c r="I62" s="56"/>
      <c r="J62" s="55">
        <v>538044.13</v>
      </c>
      <c r="K62" s="321">
        <v>48815.7</v>
      </c>
      <c r="L62" s="57">
        <v>82609.8</v>
      </c>
      <c r="M62" s="322">
        <v>93613.53</v>
      </c>
      <c r="N62" s="388">
        <f t="shared" si="23"/>
        <v>225039.03000000003</v>
      </c>
      <c r="O62" s="434">
        <f>N62+J62</f>
        <v>763083.16</v>
      </c>
      <c r="P62" s="439">
        <v>188150.97</v>
      </c>
      <c r="Q62" s="321">
        <v>17346.19</v>
      </c>
      <c r="R62" s="57">
        <v>14739.44</v>
      </c>
      <c r="S62" s="323">
        <v>33003.883</v>
      </c>
      <c r="T62" s="54">
        <f t="shared" si="20"/>
        <v>65089.513000000006</v>
      </c>
      <c r="U62" s="439">
        <f>T62+P62</f>
        <v>253240.483</v>
      </c>
      <c r="V62" s="499"/>
      <c r="W62" s="61"/>
      <c r="X62" s="62"/>
      <c r="Y62" s="61"/>
      <c r="Z62" s="63"/>
      <c r="AA62" s="64"/>
      <c r="AB62" s="65">
        <f t="shared" si="22"/>
        <v>509842.677</v>
      </c>
      <c r="AC62" s="16"/>
    </row>
    <row r="63" spans="2:28" ht="14.25" customHeight="1">
      <c r="B63" s="35">
        <v>11</v>
      </c>
      <c r="C63" s="51" t="s">
        <v>57</v>
      </c>
      <c r="D63" s="366"/>
      <c r="E63" s="56"/>
      <c r="F63" s="62"/>
      <c r="G63" s="62"/>
      <c r="H63" s="56"/>
      <c r="I63" s="56"/>
      <c r="J63" s="55">
        <v>72179.1</v>
      </c>
      <c r="K63" s="321">
        <v>5352.93</v>
      </c>
      <c r="L63" s="57">
        <v>2660</v>
      </c>
      <c r="M63" s="324">
        <v>4065</v>
      </c>
      <c r="N63" s="388">
        <f t="shared" si="23"/>
        <v>12077.93</v>
      </c>
      <c r="O63" s="434">
        <f>J63+N63</f>
        <v>84257.03</v>
      </c>
      <c r="P63" s="439">
        <v>0</v>
      </c>
      <c r="Q63" s="321"/>
      <c r="R63" s="57"/>
      <c r="S63" s="323"/>
      <c r="T63" s="59">
        <f aca="true" t="shared" si="24" ref="T63:T71">SUM(Q63:S63)</f>
        <v>0</v>
      </c>
      <c r="U63" s="439">
        <f>P63+T63</f>
        <v>0</v>
      </c>
      <c r="V63" s="484"/>
      <c r="W63" s="61"/>
      <c r="X63" s="62"/>
      <c r="Y63" s="61"/>
      <c r="Z63" s="63"/>
      <c r="AA63" s="64"/>
      <c r="AB63" s="65">
        <f t="shared" si="22"/>
        <v>84257.03</v>
      </c>
    </row>
    <row r="64" spans="2:28" ht="12.75" customHeight="1">
      <c r="B64" s="35">
        <v>13</v>
      </c>
      <c r="C64" s="51" t="s">
        <v>58</v>
      </c>
      <c r="D64" s="366"/>
      <c r="E64" s="56"/>
      <c r="F64" s="62"/>
      <c r="G64" s="62"/>
      <c r="H64" s="56"/>
      <c r="I64" s="56"/>
      <c r="J64" s="55">
        <v>434045.42</v>
      </c>
      <c r="K64" s="321">
        <v>35561.24</v>
      </c>
      <c r="L64" s="97">
        <v>63551.15</v>
      </c>
      <c r="M64" s="325">
        <v>6338.41</v>
      </c>
      <c r="N64" s="461">
        <f t="shared" si="23"/>
        <v>105450.79999999999</v>
      </c>
      <c r="O64" s="432">
        <f>N64+J64</f>
        <v>539496.22</v>
      </c>
      <c r="P64" s="439">
        <v>257789.66</v>
      </c>
      <c r="Q64" s="321">
        <v>35457.08</v>
      </c>
      <c r="R64" s="57">
        <v>45635.61</v>
      </c>
      <c r="S64" s="324"/>
      <c r="T64" s="59">
        <f t="shared" si="24"/>
        <v>81092.69</v>
      </c>
      <c r="U64" s="439">
        <f>T64+P64</f>
        <v>338882.35</v>
      </c>
      <c r="V64" s="484"/>
      <c r="W64" s="61"/>
      <c r="X64" s="104"/>
      <c r="Y64" s="61"/>
      <c r="Z64" s="105"/>
      <c r="AA64" s="326"/>
      <c r="AB64" s="65">
        <f t="shared" si="22"/>
        <v>200613.87</v>
      </c>
    </row>
    <row r="65" spans="2:28" ht="12.75" customHeight="1">
      <c r="B65" s="35">
        <v>14</v>
      </c>
      <c r="C65" s="51" t="s">
        <v>59</v>
      </c>
      <c r="D65" s="366"/>
      <c r="E65" s="56"/>
      <c r="F65" s="62"/>
      <c r="G65" s="62"/>
      <c r="H65" s="56"/>
      <c r="I65" s="56"/>
      <c r="J65" s="55">
        <v>0</v>
      </c>
      <c r="K65" s="321"/>
      <c r="L65" s="57"/>
      <c r="M65" s="324"/>
      <c r="N65" s="388">
        <f t="shared" si="23"/>
        <v>0</v>
      </c>
      <c r="O65" s="458">
        <f>J65+N65</f>
        <v>0</v>
      </c>
      <c r="P65" s="439">
        <v>107235.65</v>
      </c>
      <c r="Q65" s="321">
        <v>10608.27</v>
      </c>
      <c r="R65" s="57">
        <v>9461.41</v>
      </c>
      <c r="S65" s="324">
        <v>6660.83</v>
      </c>
      <c r="T65" s="59">
        <f t="shared" si="24"/>
        <v>26730.510000000002</v>
      </c>
      <c r="U65" s="439">
        <f>P65+T65</f>
        <v>133966.16</v>
      </c>
      <c r="V65" s="484"/>
      <c r="W65" s="61"/>
      <c r="X65" s="104"/>
      <c r="Y65" s="61"/>
      <c r="Z65" s="105"/>
      <c r="AA65" s="326"/>
      <c r="AB65" s="65">
        <f t="shared" si="22"/>
        <v>-133966.16</v>
      </c>
    </row>
    <row r="66" spans="2:28" ht="12.75" customHeight="1">
      <c r="B66" s="35">
        <v>15</v>
      </c>
      <c r="C66" s="51" t="s">
        <v>60</v>
      </c>
      <c r="D66" s="366"/>
      <c r="E66" s="56"/>
      <c r="F66" s="62"/>
      <c r="G66" s="62"/>
      <c r="H66" s="56"/>
      <c r="I66" s="56"/>
      <c r="J66" s="55">
        <v>0</v>
      </c>
      <c r="K66" s="321"/>
      <c r="L66" s="70"/>
      <c r="M66" s="327"/>
      <c r="N66" s="388">
        <f t="shared" si="23"/>
        <v>0</v>
      </c>
      <c r="O66" s="458">
        <f>N66+J66</f>
        <v>0</v>
      </c>
      <c r="P66" s="439">
        <v>71465.28</v>
      </c>
      <c r="Q66" s="321">
        <v>8065.33</v>
      </c>
      <c r="R66" s="57">
        <v>3712.81</v>
      </c>
      <c r="S66" s="324">
        <v>3095.42</v>
      </c>
      <c r="T66" s="59">
        <f t="shared" si="24"/>
        <v>14873.56</v>
      </c>
      <c r="U66" s="439">
        <f>T66+P66</f>
        <v>86338.84</v>
      </c>
      <c r="V66" s="484"/>
      <c r="W66" s="61"/>
      <c r="X66" s="104"/>
      <c r="Y66" s="61"/>
      <c r="Z66" s="105"/>
      <c r="AA66" s="326"/>
      <c r="AB66" s="65">
        <f t="shared" si="22"/>
        <v>-86338.84</v>
      </c>
    </row>
    <row r="67" spans="2:28" ht="12.75" customHeight="1">
      <c r="B67" s="35">
        <v>16</v>
      </c>
      <c r="C67" s="342" t="s">
        <v>87</v>
      </c>
      <c r="D67" s="366"/>
      <c r="E67" s="56"/>
      <c r="F67" s="62"/>
      <c r="G67" s="62"/>
      <c r="H67" s="56"/>
      <c r="I67" s="56"/>
      <c r="J67" s="55"/>
      <c r="K67" s="321"/>
      <c r="L67" s="352"/>
      <c r="M67" s="353"/>
      <c r="N67" s="388"/>
      <c r="O67" s="458"/>
      <c r="P67" s="439">
        <v>12720</v>
      </c>
      <c r="Q67" s="321"/>
      <c r="R67" s="57"/>
      <c r="S67" s="324"/>
      <c r="T67" s="59">
        <f t="shared" si="24"/>
        <v>0</v>
      </c>
      <c r="U67" s="439">
        <f>T67+P67</f>
        <v>12720</v>
      </c>
      <c r="V67" s="484"/>
      <c r="W67" s="61"/>
      <c r="X67" s="104"/>
      <c r="Y67" s="61"/>
      <c r="Z67" s="105"/>
      <c r="AA67" s="326"/>
      <c r="AB67" s="65">
        <f t="shared" si="22"/>
        <v>-12720</v>
      </c>
    </row>
    <row r="68" spans="2:28" ht="12.75" customHeight="1">
      <c r="B68" s="35">
        <v>17</v>
      </c>
      <c r="C68" s="342" t="s">
        <v>88</v>
      </c>
      <c r="D68" s="366"/>
      <c r="E68" s="56"/>
      <c r="F68" s="62"/>
      <c r="G68" s="62"/>
      <c r="H68" s="56"/>
      <c r="I68" s="56"/>
      <c r="J68" s="55"/>
      <c r="K68" s="321"/>
      <c r="L68" s="70"/>
      <c r="M68" s="327"/>
      <c r="N68" s="388"/>
      <c r="O68" s="458"/>
      <c r="P68" s="439">
        <v>10000</v>
      </c>
      <c r="Q68" s="321"/>
      <c r="R68" s="57">
        <v>15000</v>
      </c>
      <c r="S68" s="324"/>
      <c r="T68" s="59">
        <f t="shared" si="24"/>
        <v>15000</v>
      </c>
      <c r="U68" s="439">
        <f>T68+P68</f>
        <v>25000</v>
      </c>
      <c r="V68" s="484"/>
      <c r="W68" s="61"/>
      <c r="X68" s="104"/>
      <c r="Y68" s="61"/>
      <c r="Z68" s="105"/>
      <c r="AA68" s="326"/>
      <c r="AB68" s="65">
        <f t="shared" si="22"/>
        <v>-25000</v>
      </c>
    </row>
    <row r="69" spans="2:28" ht="12.75" customHeight="1">
      <c r="B69" s="35">
        <v>18</v>
      </c>
      <c r="C69" s="342" t="s">
        <v>89</v>
      </c>
      <c r="D69" s="366"/>
      <c r="E69" s="56"/>
      <c r="F69" s="62"/>
      <c r="G69" s="62"/>
      <c r="H69" s="56"/>
      <c r="I69" s="56"/>
      <c r="J69" s="55"/>
      <c r="K69" s="321"/>
      <c r="L69" s="352"/>
      <c r="M69" s="353"/>
      <c r="N69" s="388"/>
      <c r="O69" s="458"/>
      <c r="P69" s="439">
        <v>5782</v>
      </c>
      <c r="Q69" s="321"/>
      <c r="R69" s="57"/>
      <c r="S69" s="324">
        <v>2800</v>
      </c>
      <c r="T69" s="59">
        <f t="shared" si="24"/>
        <v>2800</v>
      </c>
      <c r="U69" s="439">
        <f>T69+P69</f>
        <v>8582</v>
      </c>
      <c r="V69" s="484"/>
      <c r="W69" s="61"/>
      <c r="X69" s="104"/>
      <c r="Y69" s="61"/>
      <c r="Z69" s="105"/>
      <c r="AA69" s="326"/>
      <c r="AB69" s="65">
        <f t="shared" si="22"/>
        <v>-8582</v>
      </c>
    </row>
    <row r="70" spans="2:28" ht="12.75" customHeight="1">
      <c r="B70" s="35">
        <v>19</v>
      </c>
      <c r="C70" s="51" t="s">
        <v>61</v>
      </c>
      <c r="D70" s="366"/>
      <c r="E70" s="56"/>
      <c r="F70" s="62"/>
      <c r="G70" s="62"/>
      <c r="H70" s="56"/>
      <c r="I70" s="56"/>
      <c r="J70" s="55">
        <v>2800</v>
      </c>
      <c r="K70" s="321">
        <v>600</v>
      </c>
      <c r="L70" s="520"/>
      <c r="M70" s="328"/>
      <c r="N70" s="59">
        <f>M70+L70+K70</f>
        <v>600</v>
      </c>
      <c r="O70" s="389">
        <f>J70+N70</f>
        <v>3400</v>
      </c>
      <c r="P70" s="439">
        <v>1200</v>
      </c>
      <c r="Q70" s="321">
        <v>600</v>
      </c>
      <c r="R70" s="57"/>
      <c r="S70" s="324"/>
      <c r="T70" s="59">
        <f t="shared" si="24"/>
        <v>600</v>
      </c>
      <c r="U70" s="439">
        <f>P70+T70</f>
        <v>1800</v>
      </c>
      <c r="V70" s="484"/>
      <c r="W70" s="61"/>
      <c r="X70" s="104"/>
      <c r="Y70" s="61"/>
      <c r="Z70" s="105"/>
      <c r="AA70" s="326"/>
      <c r="AB70" s="65">
        <f t="shared" si="22"/>
        <v>1600</v>
      </c>
    </row>
    <row r="71" spans="2:28" ht="12.75" customHeight="1">
      <c r="B71" s="35">
        <v>20</v>
      </c>
      <c r="C71" s="51" t="s">
        <v>62</v>
      </c>
      <c r="D71" s="366"/>
      <c r="E71" s="56"/>
      <c r="F71" s="62"/>
      <c r="G71" s="62"/>
      <c r="H71" s="56"/>
      <c r="I71" s="56"/>
      <c r="J71" s="55">
        <v>0</v>
      </c>
      <c r="K71" s="321"/>
      <c r="L71" s="350"/>
      <c r="M71" s="360"/>
      <c r="N71" s="59">
        <f>M71+L71+K71</f>
        <v>0</v>
      </c>
      <c r="O71" s="389">
        <f>N71+J71</f>
        <v>0</v>
      </c>
      <c r="P71" s="439">
        <v>414800.03</v>
      </c>
      <c r="Q71" s="321">
        <v>38219.18</v>
      </c>
      <c r="R71" s="57">
        <v>36986.3</v>
      </c>
      <c r="S71" s="324">
        <v>38219.18</v>
      </c>
      <c r="T71" s="59">
        <f t="shared" si="24"/>
        <v>113424.66</v>
      </c>
      <c r="U71" s="439">
        <f>T71+P71</f>
        <v>528224.6900000001</v>
      </c>
      <c r="V71" s="484"/>
      <c r="W71" s="61"/>
      <c r="X71" s="104"/>
      <c r="Y71" s="61"/>
      <c r="Z71" s="105"/>
      <c r="AA71" s="326"/>
      <c r="AB71" s="65">
        <f t="shared" si="22"/>
        <v>-528224.6900000001</v>
      </c>
    </row>
    <row r="72" spans="2:28" ht="12.75" customHeight="1">
      <c r="B72" s="35">
        <v>21</v>
      </c>
      <c r="C72" s="342" t="s">
        <v>83</v>
      </c>
      <c r="D72" s="367"/>
      <c r="E72" s="56"/>
      <c r="F72" s="62"/>
      <c r="G72" s="62"/>
      <c r="H72" s="56"/>
      <c r="I72" s="56"/>
      <c r="J72" s="55">
        <v>0</v>
      </c>
      <c r="K72" s="321"/>
      <c r="L72" s="70"/>
      <c r="M72" s="327"/>
      <c r="N72" s="59"/>
      <c r="O72" s="389">
        <f>J72+N72</f>
        <v>0</v>
      </c>
      <c r="P72" s="439">
        <v>80084.57</v>
      </c>
      <c r="Q72" s="321"/>
      <c r="R72" s="57"/>
      <c r="S72" s="324"/>
      <c r="T72" s="59">
        <f>S72+R72+Q72</f>
        <v>0</v>
      </c>
      <c r="U72" s="439">
        <f>P72+T72</f>
        <v>80084.57</v>
      </c>
      <c r="V72" s="484"/>
      <c r="W72" s="61"/>
      <c r="X72" s="104"/>
      <c r="Y72" s="61"/>
      <c r="Z72" s="105"/>
      <c r="AA72" s="326"/>
      <c r="AB72" s="65">
        <f t="shared" si="22"/>
        <v>-80084.57</v>
      </c>
    </row>
    <row r="73" spans="2:28" ht="12.75" customHeight="1">
      <c r="B73" s="35">
        <v>22</v>
      </c>
      <c r="C73" s="51" t="s">
        <v>63</v>
      </c>
      <c r="D73" s="366"/>
      <c r="E73" s="56"/>
      <c r="F73" s="62"/>
      <c r="G73" s="62"/>
      <c r="H73" s="56"/>
      <c r="I73" s="56"/>
      <c r="J73" s="55">
        <v>0</v>
      </c>
      <c r="K73" s="321"/>
      <c r="L73" s="57"/>
      <c r="M73" s="324"/>
      <c r="N73" s="59">
        <f aca="true" t="shared" si="25" ref="N73:N79">M73+L73+K73</f>
        <v>0</v>
      </c>
      <c r="O73" s="389">
        <f>N73+J73</f>
        <v>0</v>
      </c>
      <c r="P73" s="439">
        <v>56283.55</v>
      </c>
      <c r="Q73" s="321"/>
      <c r="R73" s="57"/>
      <c r="S73" s="324"/>
      <c r="T73" s="59">
        <f aca="true" t="shared" si="26" ref="T73:T85">SUM(Q73:S73)</f>
        <v>0</v>
      </c>
      <c r="U73" s="439">
        <f>T73+P73</f>
        <v>56283.55</v>
      </c>
      <c r="V73" s="484"/>
      <c r="W73" s="61"/>
      <c r="X73" s="104"/>
      <c r="Y73" s="61"/>
      <c r="Z73" s="105"/>
      <c r="AA73" s="326"/>
      <c r="AB73" s="65">
        <f t="shared" si="22"/>
        <v>-56283.55</v>
      </c>
    </row>
    <row r="74" spans="2:28" ht="12.75" customHeight="1">
      <c r="B74" s="35">
        <v>23</v>
      </c>
      <c r="C74" s="342" t="s">
        <v>84</v>
      </c>
      <c r="D74" s="366"/>
      <c r="E74" s="56"/>
      <c r="F74" s="62"/>
      <c r="G74" s="62"/>
      <c r="H74" s="56"/>
      <c r="I74" s="56"/>
      <c r="J74" s="55">
        <v>20452</v>
      </c>
      <c r="K74" s="321"/>
      <c r="L74" s="350">
        <v>18965.95</v>
      </c>
      <c r="M74" s="328"/>
      <c r="N74" s="59">
        <f t="shared" si="25"/>
        <v>18965.95</v>
      </c>
      <c r="O74" s="389">
        <f>N74+J74</f>
        <v>39417.95</v>
      </c>
      <c r="P74" s="439">
        <v>2028.37</v>
      </c>
      <c r="Q74" s="321"/>
      <c r="R74" s="57">
        <v>48</v>
      </c>
      <c r="S74" s="324"/>
      <c r="T74" s="59">
        <f t="shared" si="26"/>
        <v>48</v>
      </c>
      <c r="U74" s="439">
        <f>T74+P74</f>
        <v>2076.37</v>
      </c>
      <c r="V74" s="484"/>
      <c r="W74" s="61"/>
      <c r="X74" s="104"/>
      <c r="Y74" s="61"/>
      <c r="Z74" s="105"/>
      <c r="AA74" s="326"/>
      <c r="AB74" s="65">
        <f t="shared" si="22"/>
        <v>37341.579999999994</v>
      </c>
    </row>
    <row r="75" spans="2:28" ht="12.75">
      <c r="B75" s="35">
        <v>24</v>
      </c>
      <c r="C75" s="51" t="s">
        <v>64</v>
      </c>
      <c r="D75" s="366"/>
      <c r="E75" s="56"/>
      <c r="F75" s="62"/>
      <c r="G75" s="62"/>
      <c r="H75" s="56"/>
      <c r="I75" s="56"/>
      <c r="J75" s="55">
        <v>6120</v>
      </c>
      <c r="K75" s="321">
        <v>680</v>
      </c>
      <c r="L75" s="70">
        <v>680</v>
      </c>
      <c r="M75" s="328">
        <v>680</v>
      </c>
      <c r="N75" s="388">
        <f t="shared" si="25"/>
        <v>2040</v>
      </c>
      <c r="O75" s="435">
        <f>J75+N75</f>
        <v>8160</v>
      </c>
      <c r="P75" s="439">
        <v>0</v>
      </c>
      <c r="Q75" s="321"/>
      <c r="R75" s="57"/>
      <c r="S75" s="324"/>
      <c r="T75" s="59">
        <f t="shared" si="26"/>
        <v>0</v>
      </c>
      <c r="U75" s="439">
        <f>P75+T75</f>
        <v>0</v>
      </c>
      <c r="V75" s="484"/>
      <c r="W75" s="61"/>
      <c r="X75" s="104"/>
      <c r="Y75" s="61"/>
      <c r="Z75" s="105"/>
      <c r="AA75" s="326"/>
      <c r="AB75" s="65">
        <f t="shared" si="22"/>
        <v>8160</v>
      </c>
    </row>
    <row r="76" spans="2:28" ht="12.75">
      <c r="B76" s="35">
        <v>25</v>
      </c>
      <c r="C76" s="51" t="s">
        <v>65</v>
      </c>
      <c r="D76" s="366"/>
      <c r="E76" s="56"/>
      <c r="F76" s="62"/>
      <c r="G76" s="62"/>
      <c r="H76" s="56"/>
      <c r="I76" s="56"/>
      <c r="J76" s="55">
        <v>150179.4</v>
      </c>
      <c r="K76" s="321">
        <v>16686.6</v>
      </c>
      <c r="L76" s="349">
        <v>16686.6</v>
      </c>
      <c r="M76" s="324">
        <v>16686.6</v>
      </c>
      <c r="N76" s="461">
        <f t="shared" si="25"/>
        <v>50059.799999999996</v>
      </c>
      <c r="O76" s="432">
        <f>N76+J76</f>
        <v>200239.19999999998</v>
      </c>
      <c r="P76" s="439">
        <v>145292.1</v>
      </c>
      <c r="Q76" s="321">
        <v>15746.9</v>
      </c>
      <c r="R76" s="57">
        <v>15746.9</v>
      </c>
      <c r="S76" s="324">
        <v>21220.9</v>
      </c>
      <c r="T76" s="59">
        <f t="shared" si="26"/>
        <v>52714.7</v>
      </c>
      <c r="U76" s="439">
        <f>T76+P76</f>
        <v>198006.8</v>
      </c>
      <c r="V76" s="484"/>
      <c r="W76" s="61"/>
      <c r="X76" s="104"/>
      <c r="Y76" s="61"/>
      <c r="Z76" s="105"/>
      <c r="AA76" s="326"/>
      <c r="AB76" s="65">
        <f t="shared" si="22"/>
        <v>2232.399999999994</v>
      </c>
    </row>
    <row r="77" spans="2:28" ht="12.75">
      <c r="B77" s="35">
        <v>26</v>
      </c>
      <c r="C77" s="342" t="s">
        <v>79</v>
      </c>
      <c r="D77" s="367"/>
      <c r="E77" s="56"/>
      <c r="F77" s="62"/>
      <c r="G77" s="62"/>
      <c r="H77" s="56"/>
      <c r="I77" s="56"/>
      <c r="J77" s="55">
        <v>0</v>
      </c>
      <c r="K77" s="321"/>
      <c r="L77" s="57"/>
      <c r="M77" s="324"/>
      <c r="N77" s="388">
        <f t="shared" si="25"/>
        <v>0</v>
      </c>
      <c r="O77" s="434">
        <f>J77+N77</f>
        <v>0</v>
      </c>
      <c r="P77" s="439">
        <v>10201.26</v>
      </c>
      <c r="Q77" s="321"/>
      <c r="R77" s="57"/>
      <c r="S77" s="324"/>
      <c r="T77" s="32">
        <f t="shared" si="26"/>
        <v>0</v>
      </c>
      <c r="U77" s="439">
        <f>P77+T77</f>
        <v>10201.26</v>
      </c>
      <c r="V77" s="484"/>
      <c r="W77" s="61"/>
      <c r="X77" s="104"/>
      <c r="Y77" s="61"/>
      <c r="Z77" s="105"/>
      <c r="AA77" s="326"/>
      <c r="AB77" s="65">
        <f t="shared" si="22"/>
        <v>-10201.26</v>
      </c>
    </row>
    <row r="78" spans="2:28" ht="12.75">
      <c r="B78" s="35">
        <v>27</v>
      </c>
      <c r="C78" s="342" t="s">
        <v>80</v>
      </c>
      <c r="D78" s="367"/>
      <c r="E78" s="56"/>
      <c r="F78" s="62"/>
      <c r="G78" s="62"/>
      <c r="H78" s="56"/>
      <c r="I78" s="56"/>
      <c r="J78" s="55">
        <v>125555</v>
      </c>
      <c r="K78" s="321"/>
      <c r="L78" s="97">
        <v>119350.25</v>
      </c>
      <c r="M78" s="327">
        <v>19000.11</v>
      </c>
      <c r="N78" s="461">
        <f t="shared" si="25"/>
        <v>138350.36</v>
      </c>
      <c r="O78" s="432">
        <f>N78+J78</f>
        <v>263905.36</v>
      </c>
      <c r="P78" s="439">
        <v>14522.36</v>
      </c>
      <c r="Q78" s="321"/>
      <c r="R78" s="57"/>
      <c r="S78" s="324"/>
      <c r="T78" s="32">
        <f t="shared" si="26"/>
        <v>0</v>
      </c>
      <c r="U78" s="439">
        <f>T78+P78</f>
        <v>14522.36</v>
      </c>
      <c r="V78" s="484"/>
      <c r="W78" s="61"/>
      <c r="X78" s="104"/>
      <c r="Y78" s="61"/>
      <c r="Z78" s="105"/>
      <c r="AA78" s="326"/>
      <c r="AB78" s="65">
        <f t="shared" si="22"/>
        <v>249383</v>
      </c>
    </row>
    <row r="79" spans="2:28" ht="12.75" customHeight="1">
      <c r="B79" s="35">
        <v>28</v>
      </c>
      <c r="C79" s="342" t="s">
        <v>78</v>
      </c>
      <c r="D79" s="367"/>
      <c r="E79" s="56"/>
      <c r="F79" s="62"/>
      <c r="G79" s="62"/>
      <c r="H79" s="56"/>
      <c r="I79" s="56"/>
      <c r="J79" s="55">
        <v>926888.41</v>
      </c>
      <c r="K79" s="321"/>
      <c r="L79" s="329"/>
      <c r="M79" s="351">
        <v>195464.01</v>
      </c>
      <c r="N79" s="462">
        <f t="shared" si="25"/>
        <v>195464.01</v>
      </c>
      <c r="O79" s="464">
        <f>J79+N79</f>
        <v>1122352.42</v>
      </c>
      <c r="P79" s="439">
        <v>14119</v>
      </c>
      <c r="Q79" s="321"/>
      <c r="R79" s="57"/>
      <c r="S79" s="324"/>
      <c r="T79" s="59">
        <f t="shared" si="26"/>
        <v>0</v>
      </c>
      <c r="U79" s="439">
        <f>P79+T79</f>
        <v>14119</v>
      </c>
      <c r="V79" s="484"/>
      <c r="W79" s="61"/>
      <c r="X79" s="104"/>
      <c r="Y79" s="61"/>
      <c r="Z79" s="105"/>
      <c r="AA79" s="326"/>
      <c r="AB79" s="65">
        <f t="shared" si="22"/>
        <v>1108233.42</v>
      </c>
    </row>
    <row r="80" spans="2:28" ht="12.75" customHeight="1">
      <c r="B80" s="35">
        <v>29</v>
      </c>
      <c r="C80" s="51" t="s">
        <v>66</v>
      </c>
      <c r="D80" s="366"/>
      <c r="E80" s="56"/>
      <c r="F80" s="62"/>
      <c r="G80" s="62"/>
      <c r="H80" s="56"/>
      <c r="I80" s="56"/>
      <c r="J80" s="55"/>
      <c r="K80" s="321"/>
      <c r="L80" s="350"/>
      <c r="M80" s="327"/>
      <c r="N80" s="461"/>
      <c r="O80" s="432">
        <f>N80+J80</f>
        <v>0</v>
      </c>
      <c r="P80" s="439">
        <v>21300</v>
      </c>
      <c r="Q80" s="321">
        <v>5200</v>
      </c>
      <c r="R80" s="57">
        <v>2250</v>
      </c>
      <c r="S80" s="324">
        <v>12500</v>
      </c>
      <c r="T80" s="59">
        <f t="shared" si="26"/>
        <v>19950</v>
      </c>
      <c r="U80" s="439">
        <f>T80+P80</f>
        <v>41250</v>
      </c>
      <c r="V80" s="484"/>
      <c r="W80" s="61"/>
      <c r="X80" s="104"/>
      <c r="Y80" s="61"/>
      <c r="Z80" s="105"/>
      <c r="AA80" s="326"/>
      <c r="AB80" s="65">
        <f t="shared" si="22"/>
        <v>-41250</v>
      </c>
    </row>
    <row r="81" spans="2:28" ht="12.75" customHeight="1">
      <c r="B81" s="35">
        <v>30</v>
      </c>
      <c r="C81" s="51" t="s">
        <v>67</v>
      </c>
      <c r="D81" s="366"/>
      <c r="E81" s="56"/>
      <c r="F81" s="62"/>
      <c r="G81" s="62"/>
      <c r="H81" s="56"/>
      <c r="I81" s="56"/>
      <c r="J81" s="55"/>
      <c r="K81" s="321"/>
      <c r="L81" s="70"/>
      <c r="M81" s="351"/>
      <c r="N81" s="462">
        <f>M81+L81+K81</f>
        <v>0</v>
      </c>
      <c r="O81" s="464">
        <f>J81+N81</f>
        <v>0</v>
      </c>
      <c r="P81" s="439">
        <v>365234.36</v>
      </c>
      <c r="Q81" s="321"/>
      <c r="R81" s="57"/>
      <c r="S81" s="324">
        <v>193840.03</v>
      </c>
      <c r="T81" s="59">
        <f t="shared" si="26"/>
        <v>193840.03</v>
      </c>
      <c r="U81" s="439">
        <f>P81+T81</f>
        <v>559074.39</v>
      </c>
      <c r="V81" s="484"/>
      <c r="W81" s="61"/>
      <c r="X81" s="104"/>
      <c r="Y81" s="61"/>
      <c r="Z81" s="105"/>
      <c r="AA81" s="326"/>
      <c r="AB81" s="65">
        <f t="shared" si="22"/>
        <v>-559074.39</v>
      </c>
    </row>
    <row r="82" spans="2:28" ht="12.75" customHeight="1">
      <c r="B82" s="35">
        <v>31</v>
      </c>
      <c r="C82" s="51" t="s">
        <v>68</v>
      </c>
      <c r="D82" s="366"/>
      <c r="E82" s="56"/>
      <c r="F82" s="62"/>
      <c r="G82" s="62"/>
      <c r="H82" s="56"/>
      <c r="I82" s="56"/>
      <c r="J82" s="55"/>
      <c r="K82" s="321"/>
      <c r="L82" s="57"/>
      <c r="M82" s="328"/>
      <c r="N82" s="461">
        <f>M82+L82+K82</f>
        <v>0</v>
      </c>
      <c r="O82" s="432">
        <f>N82+J82</f>
        <v>0</v>
      </c>
      <c r="P82" s="439">
        <v>0</v>
      </c>
      <c r="Q82" s="321"/>
      <c r="R82" s="57"/>
      <c r="S82" s="324"/>
      <c r="T82" s="59">
        <f t="shared" si="26"/>
        <v>0</v>
      </c>
      <c r="U82" s="439">
        <f>T82+P82</f>
        <v>0</v>
      </c>
      <c r="V82" s="484"/>
      <c r="W82" s="61"/>
      <c r="X82" s="104"/>
      <c r="Y82" s="61"/>
      <c r="Z82" s="105"/>
      <c r="AA82" s="326"/>
      <c r="AB82" s="65">
        <f t="shared" si="22"/>
        <v>0</v>
      </c>
    </row>
    <row r="83" spans="2:28" ht="12.75" customHeight="1">
      <c r="B83" s="35">
        <v>32</v>
      </c>
      <c r="C83" s="342" t="s">
        <v>86</v>
      </c>
      <c r="D83" s="366"/>
      <c r="E83" s="56"/>
      <c r="F83" s="62"/>
      <c r="G83" s="62"/>
      <c r="H83" s="56"/>
      <c r="I83" s="56"/>
      <c r="J83" s="55"/>
      <c r="K83" s="321"/>
      <c r="L83" s="57"/>
      <c r="M83" s="324"/>
      <c r="N83" s="462"/>
      <c r="O83" s="464">
        <f>J83+N83</f>
        <v>0</v>
      </c>
      <c r="P83" s="439">
        <v>943</v>
      </c>
      <c r="Q83" s="321"/>
      <c r="R83" s="57"/>
      <c r="S83" s="324"/>
      <c r="T83" s="59">
        <f t="shared" si="26"/>
        <v>0</v>
      </c>
      <c r="U83" s="439">
        <f>P83+T83</f>
        <v>943</v>
      </c>
      <c r="V83" s="484"/>
      <c r="W83" s="61"/>
      <c r="X83" s="104"/>
      <c r="Y83" s="61"/>
      <c r="Z83" s="105"/>
      <c r="AA83" s="326"/>
      <c r="AB83" s="65">
        <f t="shared" si="22"/>
        <v>-943</v>
      </c>
    </row>
    <row r="84" spans="2:28" ht="12.75" customHeight="1">
      <c r="B84" s="35">
        <v>33</v>
      </c>
      <c r="C84" s="51" t="s">
        <v>69</v>
      </c>
      <c r="D84" s="366"/>
      <c r="E84" s="56"/>
      <c r="F84" s="62"/>
      <c r="G84" s="62"/>
      <c r="H84" s="56"/>
      <c r="I84" s="56"/>
      <c r="J84" s="55">
        <v>306241.14</v>
      </c>
      <c r="K84" s="321">
        <v>34731.04</v>
      </c>
      <c r="L84" s="57">
        <v>44757.13</v>
      </c>
      <c r="M84" s="324"/>
      <c r="N84" s="461">
        <f aca="true" t="shared" si="27" ref="N84:N89">M84+L84+K84</f>
        <v>79488.17</v>
      </c>
      <c r="O84" s="432">
        <f>N84+J84</f>
        <v>385729.31</v>
      </c>
      <c r="P84" s="439">
        <v>0</v>
      </c>
      <c r="Q84" s="321"/>
      <c r="R84" s="57"/>
      <c r="S84" s="324"/>
      <c r="T84" s="59">
        <f t="shared" si="26"/>
        <v>0</v>
      </c>
      <c r="U84" s="439">
        <f>T84+P84</f>
        <v>0</v>
      </c>
      <c r="V84" s="484"/>
      <c r="W84" s="61"/>
      <c r="X84" s="104"/>
      <c r="Y84" s="61"/>
      <c r="Z84" s="105"/>
      <c r="AA84" s="326"/>
      <c r="AB84" s="65">
        <f t="shared" si="22"/>
        <v>385729.31</v>
      </c>
    </row>
    <row r="85" spans="2:28" ht="12.75" customHeight="1">
      <c r="B85" s="35">
        <v>34</v>
      </c>
      <c r="C85" s="51" t="s">
        <v>70</v>
      </c>
      <c r="D85" s="366"/>
      <c r="E85" s="56"/>
      <c r="F85" s="62"/>
      <c r="G85" s="62"/>
      <c r="H85" s="56"/>
      <c r="I85" s="56"/>
      <c r="J85" s="55">
        <v>4820.09</v>
      </c>
      <c r="K85" s="321"/>
      <c r="L85" s="97"/>
      <c r="M85" s="324"/>
      <c r="N85" s="462">
        <f t="shared" si="27"/>
        <v>0</v>
      </c>
      <c r="O85" s="464">
        <f>J85+N85</f>
        <v>4820.09</v>
      </c>
      <c r="P85" s="439">
        <v>68114.66</v>
      </c>
      <c r="Q85" s="321"/>
      <c r="R85" s="57">
        <v>46030</v>
      </c>
      <c r="S85" s="324">
        <v>300</v>
      </c>
      <c r="T85" s="59">
        <f t="shared" si="26"/>
        <v>46330</v>
      </c>
      <c r="U85" s="439">
        <f>P85+T85</f>
        <v>114444.66</v>
      </c>
      <c r="V85" s="484"/>
      <c r="W85" s="61"/>
      <c r="X85" s="104"/>
      <c r="Y85" s="61"/>
      <c r="Z85" s="105"/>
      <c r="AA85" s="326"/>
      <c r="AB85" s="65">
        <f t="shared" si="22"/>
        <v>-109624.57</v>
      </c>
    </row>
    <row r="86" spans="2:28" ht="12.75" customHeight="1">
      <c r="B86" s="35">
        <v>35</v>
      </c>
      <c r="C86" s="342" t="s">
        <v>81</v>
      </c>
      <c r="D86" s="367"/>
      <c r="E86" s="56"/>
      <c r="F86" s="62"/>
      <c r="G86" s="62"/>
      <c r="H86" s="56"/>
      <c r="I86" s="56"/>
      <c r="J86" s="55">
        <v>1155</v>
      </c>
      <c r="K86" s="321">
        <v>315</v>
      </c>
      <c r="L86" s="349">
        <v>105</v>
      </c>
      <c r="M86" s="327">
        <v>675</v>
      </c>
      <c r="N86" s="462">
        <f t="shared" si="27"/>
        <v>1095</v>
      </c>
      <c r="O86" s="464">
        <f>J86+N86</f>
        <v>2250</v>
      </c>
      <c r="P86" s="439">
        <v>1045</v>
      </c>
      <c r="Q86" s="321"/>
      <c r="R86" s="57"/>
      <c r="S86" s="324">
        <v>1100</v>
      </c>
      <c r="T86" s="59">
        <f>S86+R86+Q86</f>
        <v>1100</v>
      </c>
      <c r="U86" s="439">
        <f>T86+P86</f>
        <v>2145</v>
      </c>
      <c r="V86" s="484"/>
      <c r="W86" s="61"/>
      <c r="X86" s="104"/>
      <c r="Y86" s="61"/>
      <c r="Z86" s="105"/>
      <c r="AA86" s="326"/>
      <c r="AB86" s="65">
        <f t="shared" si="22"/>
        <v>105</v>
      </c>
    </row>
    <row r="87" spans="2:28" ht="12.75" customHeight="1">
      <c r="B87" s="35">
        <v>36</v>
      </c>
      <c r="C87" s="342" t="s">
        <v>82</v>
      </c>
      <c r="D87" s="367"/>
      <c r="E87" s="56"/>
      <c r="F87" s="62"/>
      <c r="G87" s="62"/>
      <c r="H87" s="56"/>
      <c r="I87" s="56"/>
      <c r="J87" s="314"/>
      <c r="K87" s="321"/>
      <c r="L87" s="352"/>
      <c r="M87" s="353"/>
      <c r="N87" s="462">
        <f t="shared" si="27"/>
        <v>0</v>
      </c>
      <c r="O87" s="464">
        <f>J87+N87</f>
        <v>0</v>
      </c>
      <c r="P87" s="439">
        <v>1650</v>
      </c>
      <c r="Q87" s="321"/>
      <c r="R87" s="57"/>
      <c r="S87" s="324"/>
      <c r="T87" s="59">
        <f>S87+R87+Q87</f>
        <v>0</v>
      </c>
      <c r="U87" s="439">
        <f>P87+T87</f>
        <v>1650</v>
      </c>
      <c r="V87" s="484"/>
      <c r="W87" s="61"/>
      <c r="X87" s="104"/>
      <c r="Y87" s="61"/>
      <c r="Z87" s="105"/>
      <c r="AA87" s="326"/>
      <c r="AB87" s="65">
        <f t="shared" si="22"/>
        <v>-1650</v>
      </c>
    </row>
    <row r="88" spans="2:28" ht="13.5" customHeight="1">
      <c r="B88" s="86">
        <v>37</v>
      </c>
      <c r="C88" s="547" t="s">
        <v>71</v>
      </c>
      <c r="D88" s="548"/>
      <c r="E88" s="102"/>
      <c r="F88" s="104"/>
      <c r="G88" s="104"/>
      <c r="H88" s="102"/>
      <c r="I88" s="102"/>
      <c r="J88" s="549"/>
      <c r="K88" s="550"/>
      <c r="L88" s="74"/>
      <c r="M88" s="312"/>
      <c r="N88" s="551">
        <f t="shared" si="27"/>
        <v>0</v>
      </c>
      <c r="O88" s="432">
        <f>N88+J88</f>
        <v>0</v>
      </c>
      <c r="P88" s="442">
        <v>0.37</v>
      </c>
      <c r="Q88" s="552"/>
      <c r="R88" s="104"/>
      <c r="S88" s="553"/>
      <c r="T88" s="65">
        <f>SUM(Q88:S88)</f>
        <v>0</v>
      </c>
      <c r="U88" s="442">
        <f>T88+P88</f>
        <v>0.37</v>
      </c>
      <c r="V88" s="489"/>
      <c r="W88" s="103"/>
      <c r="X88" s="104"/>
      <c r="Y88" s="103"/>
      <c r="Z88" s="105"/>
      <c r="AA88" s="326"/>
      <c r="AB88" s="65">
        <f t="shared" si="22"/>
        <v>-0.37</v>
      </c>
    </row>
    <row r="89" spans="2:28" ht="13.5" customHeight="1">
      <c r="B89" s="558">
        <v>38</v>
      </c>
      <c r="C89" s="561" t="s">
        <v>92</v>
      </c>
      <c r="D89" s="559"/>
      <c r="E89" s="525"/>
      <c r="F89" s="523"/>
      <c r="G89" s="523"/>
      <c r="H89" s="525"/>
      <c r="I89" s="525"/>
      <c r="J89" s="576">
        <v>182000</v>
      </c>
      <c r="K89" s="522"/>
      <c r="L89" s="523"/>
      <c r="M89" s="353"/>
      <c r="N89" s="462">
        <f t="shared" si="27"/>
        <v>0</v>
      </c>
      <c r="O89" s="562">
        <f>N89+J89</f>
        <v>182000</v>
      </c>
      <c r="P89" s="527">
        <v>168291.53</v>
      </c>
      <c r="Q89" s="560"/>
      <c r="R89" s="523"/>
      <c r="S89" s="353"/>
      <c r="T89" s="526">
        <f>SUM(Q89:S89)</f>
        <v>0</v>
      </c>
      <c r="U89" s="527">
        <f>T89+P89</f>
        <v>168291.53</v>
      </c>
      <c r="V89" s="528"/>
      <c r="W89" s="529"/>
      <c r="X89" s="523"/>
      <c r="Y89" s="529"/>
      <c r="Z89" s="530"/>
      <c r="AA89" s="512"/>
      <c r="AB89" s="65">
        <f t="shared" si="22"/>
        <v>13708.470000000001</v>
      </c>
    </row>
    <row r="90" spans="2:29" ht="12.75" customHeight="1" thickBot="1">
      <c r="B90" s="48"/>
      <c r="C90" s="208"/>
      <c r="D90" s="368"/>
      <c r="E90" s="69"/>
      <c r="F90" s="74"/>
      <c r="G90" s="74"/>
      <c r="H90" s="69"/>
      <c r="I90" s="69"/>
      <c r="J90" s="20"/>
      <c r="K90" s="190"/>
      <c r="L90" s="123"/>
      <c r="M90" s="330"/>
      <c r="N90" s="463"/>
      <c r="O90" s="432"/>
      <c r="P90" s="437"/>
      <c r="Q90" s="310"/>
      <c r="R90" s="123"/>
      <c r="S90" s="327"/>
      <c r="T90" s="32"/>
      <c r="U90" s="453"/>
      <c r="V90" s="498"/>
      <c r="W90" s="554" t="e">
        <f>K90/Q90*100</f>
        <v>#DIV/0!</v>
      </c>
      <c r="X90" s="555" t="e">
        <f>L90/R90*100</f>
        <v>#DIV/0!</v>
      </c>
      <c r="Y90" s="555" t="e">
        <f>M90/S90*100</f>
        <v>#DIV/0!</v>
      </c>
      <c r="Z90" s="555" t="e">
        <f>N90/T90*100</f>
        <v>#DIV/0!</v>
      </c>
      <c r="AA90" s="556"/>
      <c r="AB90" s="557"/>
      <c r="AC90" s="2"/>
    </row>
    <row r="91" spans="2:28" ht="12.75" customHeight="1" thickBot="1">
      <c r="B91" s="331"/>
      <c r="C91" s="332" t="s">
        <v>72</v>
      </c>
      <c r="D91" s="369"/>
      <c r="E91" s="333"/>
      <c r="F91" s="334"/>
      <c r="G91" s="334"/>
      <c r="H91" s="333"/>
      <c r="I91" s="333"/>
      <c r="J91" s="337">
        <f>J5+J16+J22+J27+J39+J51+J62+J63+J64+J70+J75+J76+J84+J85+J86+J74+J78+J79+J89+J33</f>
        <v>54306147.20000001</v>
      </c>
      <c r="K91" s="335">
        <f>K5+K16+K22+K27+K39+K51+K60+K61+K62+K63+K64+K88+K75+K77+K79+K76+K78+K84+K86+K70+K33</f>
        <v>3141856.190000001</v>
      </c>
      <c r="L91" s="335">
        <f>L5+L16+L22+L27+L39+L51+L60+L61+L62+L63+L64+L88+L75+L77+L79+L76+L84+L85+L70+L74+L78+L33+L86</f>
        <v>3317770.58</v>
      </c>
      <c r="M91" s="335">
        <f>M5+M16+M22+M27+M39+M51+M60+M61+M62+M63+M64+M88+M75+M77+M79+M76+M70+M84+M85+M86+M74+M89+M33+M78</f>
        <v>3471475.9899999998</v>
      </c>
      <c r="N91" s="336">
        <f>N5+N16+N22+N27+N39+N51+N60+N61+N62+N63+N64+N88+N75+N77+N76+N79+N70+N84+N85+N74+N86+N89+N33+N78</f>
        <v>9931102.759999998</v>
      </c>
      <c r="O91" s="436">
        <f>O5+O16+O22+O27+O39+O51+O60+O61+O62+O63+O64+O65+O66+O70+O71+O72+O73+O75+O76+O77+O79+O78+O80+O81+O82+O83+O84+O85+O86+O87+O88+O74+O89+O33</f>
        <v>64237249.96000001</v>
      </c>
      <c r="P91" s="455">
        <f>P5+P16+P22+P27+P33+P39+P51+P60+P62+P64+P65+P66+P67+P68+P69+P70+P71+P72+P73+P74+P76+P77+P78+P79+P80+P81+P83+P85+P86+P87+P88+P89</f>
        <v>53842275.309999995</v>
      </c>
      <c r="Q91" s="335">
        <f>Q5+Q16+Q22+Q27+Q39+Q51+SUM(Q60:Q88)+Q33</f>
        <v>3059775.2800000003</v>
      </c>
      <c r="R91" s="335">
        <f>R5+R16+R22+R27+R39+R51+R60+R61+R62+R63+R64+R88+R75+R77+R79+R65+R66+R70+R71+R73+R76+R85+R83+R80+R86+R87+R74+R67+R68+R69+R78+R33</f>
        <v>4245171.719999999</v>
      </c>
      <c r="S91" s="335">
        <f>S5+S16+S22+S27+S33+S39+S51+S62+S64+S65+S66+S69+S71+S74+S76+S80+S81+S85+S87+S89+S86</f>
        <v>4451248.663</v>
      </c>
      <c r="T91" s="336">
        <f>T5+T16+T22+T27+T39+T51+T60+T61+T62+T63+T64+T88+T75+T77+T79+T65+T66+T70+T71+T73+T76+T81+T82+T83+T84+T85+T80+T72+T86+T87+T78+T74+T67+T68+T69+T89+T33</f>
        <v>11756195.662999997</v>
      </c>
      <c r="U91" s="455">
        <f>U5+U16+U22+U27+U39+U51+U60+U61+U62+U63+U64+U65+U66+U70+U71+U72+U73+U75+U76+U77+U78+U79+U80+U81+U82+U83+U84+U85+U87+U88+U74+U86+U67+U68+U69+U89+U33</f>
        <v>65598470.973</v>
      </c>
      <c r="V91" s="500"/>
      <c r="W91" s="338"/>
      <c r="X91" s="334"/>
      <c r="Y91" s="338"/>
      <c r="Z91" s="339"/>
      <c r="AA91" s="340"/>
      <c r="AB91" s="336">
        <f>AB5+AB16+AB22+AB27++AB33+AB39+AB51+AB60+AB61+AB62+AB63+AB64+AB65+AB66+AB67+AB68+AB69+AB70+AB71+AB72+AB73+AB74+AB75+AB76+AB77+AB78+AB79+AB80+AB81+AB82+AB83+AB84+AB85+AB86+AB87+AB88+AB89</f>
        <v>-1361221.0130000003</v>
      </c>
    </row>
    <row r="92" spans="14:28" ht="12.75">
      <c r="N92" s="16">
        <f>M91+L91+K91</f>
        <v>9931102.760000002</v>
      </c>
      <c r="O92" s="16">
        <f>N91+J91</f>
        <v>64237249.96000001</v>
      </c>
      <c r="T92" s="16">
        <f>S91+R91+Q91</f>
        <v>11756195.662999999</v>
      </c>
      <c r="U92" s="16">
        <f>T91+P91</f>
        <v>65598470.97299999</v>
      </c>
      <c r="AB92" s="32">
        <f>O91-U91</f>
        <v>-1361221.012999989</v>
      </c>
    </row>
    <row r="93" ht="12.75">
      <c r="L93" s="16"/>
    </row>
    <row r="94" ht="12.75">
      <c r="L94" s="16"/>
    </row>
  </sheetData>
  <sheetProtection/>
  <mergeCells count="19">
    <mergeCell ref="B2:B4"/>
    <mergeCell ref="C2:C4"/>
    <mergeCell ref="D2:I2"/>
    <mergeCell ref="D3:D4"/>
    <mergeCell ref="I3:I4"/>
    <mergeCell ref="P3:P4"/>
    <mergeCell ref="U3:U4"/>
    <mergeCell ref="V3:V4"/>
    <mergeCell ref="AA3:AA4"/>
    <mergeCell ref="AB2:AB4"/>
    <mergeCell ref="E3:H3"/>
    <mergeCell ref="K3:N3"/>
    <mergeCell ref="Q3:T3"/>
    <mergeCell ref="W3:Z3"/>
    <mergeCell ref="J2:O2"/>
    <mergeCell ref="J3:J4"/>
    <mergeCell ref="O3:O4"/>
    <mergeCell ref="V2:AA2"/>
    <mergeCell ref="P2:U2"/>
  </mergeCells>
  <printOptions/>
  <pageMargins left="0.5131944444444445" right="0.1798611111111111" top="0.3513888888888889" bottom="0.43333333333333335" header="0.5118055555555556" footer="0.5118055555555556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2012-02-01T07:18:01Z</cp:lastPrinted>
  <dcterms:created xsi:type="dcterms:W3CDTF">2012-01-31T10:23:22Z</dcterms:created>
  <dcterms:modified xsi:type="dcterms:W3CDTF">2012-02-13T13:00:15Z</dcterms:modified>
  <cp:category/>
  <cp:version/>
  <cp:contentType/>
  <cp:contentStatus/>
</cp:coreProperties>
</file>